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272" documentId="8_{B6337239-1A00-434D-AAD0-422EA1FEB5AE}" xr6:coauthVersionLast="47" xr6:coauthVersionMax="47" xr10:uidLastSave="{FEA88022-379F-43EC-9524-66BB32716C7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D'!$A$6:$R$1000</definedName>
    <definedName name="_xlnm._FilterDatabase" localSheetId="6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F546" i="13" s="1"/>
  <c r="N547" i="1" a="1"/>
  <c r="N547" i="1"/>
  <c r="M547" i="1" a="1"/>
  <c r="M547" i="1"/>
  <c r="F545" i="13" s="1"/>
  <c r="N546" i="1" a="1"/>
  <c r="N546" i="1"/>
  <c r="M546" i="1" a="1"/>
  <c r="M546" i="1"/>
  <c r="F544" i="13" s="1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2" i="1" a="1"/>
  <c r="N532" i="1"/>
  <c r="L530" i="12" s="1"/>
  <c r="M532" i="1" a="1"/>
  <c r="M532" i="1"/>
  <c r="F530" i="13" s="1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AM528" i="1"/>
  <c r="AN528" i="1"/>
  <c r="R528" i="1"/>
  <c r="S526" i="12" s="1"/>
  <c r="U528" i="1"/>
  <c r="AI528" i="1"/>
  <c r="BB528" i="1" s="1"/>
  <c r="AK528" i="1"/>
  <c r="AL528" i="1"/>
  <c r="AO528" i="1"/>
  <c r="BE528" i="1" s="1"/>
  <c r="AP528" i="1"/>
  <c r="AQ528" i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1" i="12" l="1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<sst xmlns="http://schemas.openxmlformats.org/spreadsheetml/2006/main" count="11711" uniqueCount="1757">
  <si>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</si>
  <si>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</si>
  <si>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</si>
  <si>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</si>
  <si>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</si>
  <si>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</si>
  <si>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</si>
  <si>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</si>
  <si>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</si>
  <si>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</si>
  <si>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</si>
  <si>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</si>
  <si>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</si>
  <si>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</si>
  <si>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</si>
  <si>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</si>
  <si>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</si>
  <si>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</si>
  <si>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</si>
  <si>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</si>
  <si>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</si>
  <si>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</si>
  <si>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</si>
  <si>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</si>
  <si>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</si>
  <si>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</si>
  <si>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</si>
  <si>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</si>
  <si>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</si>
  <si>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</si>
  <si>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</si>
  <si>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</si>
  <si>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</si>
  <si>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</si>
  <si>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</si>
  <si>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</si>
  <si>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</si>
  <si>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</si>
  <si>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</si>
  <si>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</si>
  <si>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</si>
  <si>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</si>
  <si>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</si>
  <si>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</si>
  <si>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</si>
  <si>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</si>
  <si>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</si>
  <si>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</si>
  <si>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</si>
  <si>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</si>
  <si>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</si>
  <si>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</si>
  <si>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</si>
  <si>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</si>
  <si>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</si>
  <si>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</si>
  <si>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</si>
  <si>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</si>
  <si>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</si>
  <si>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</si>
  <si>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</si>
  <si>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</si>
  <si>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</si>
  <si>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</si>
  <si>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</si>
  <si>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</si>
  <si>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</si>
  <si>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</si>
  <si>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</si>
  <si>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</si>
  <si>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</si>
  <si>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</si>
  <si>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</si>
  <si>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</si>
  <si>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</si>
  <si>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</si>
  <si>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</si>
  <si>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</si>
  <si>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</si>
  <si>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</si>
  <si>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</si>
  <si>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</si>
  <si>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</si>
  <si>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</si>
  <si>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</si>
  <si>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</si>
  <si>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</si>
  <si>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</si>
  <si>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</si>
  <si>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</si>
  <si>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</si>
  <si>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</si>
  <si>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</si>
  <si>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</si>
  <si>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</si>
  <si>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</si>
  <si>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</si>
  <si>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</si>
  <si>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</si>
  <si>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</si>
  <si>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</si>
  <si>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</si>
  <si>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</si>
  <si>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</si>
  <si>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</si>
  <si>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</si>
  <si>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</si>
  <si>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</si>
  <si>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</si>
  <si>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</si>
  <si>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</si>
  <si>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</si>
  <si>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</si>
  <si>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</si>
  <si>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</si>
  <si>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</si>
  <si>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</si>
  <si>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</si>
  <si>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</si>
  <si>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</si>
  <si>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</si>
  <si>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</si>
  <si>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</si>
  <si>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</si>
  <si>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</si>
  <si>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</si>
  <si>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</si>
  <si>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</si>
  <si>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</si>
  <si>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</si>
  <si>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</si>
  <si>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</si>
  <si>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</si>
  <si>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</si>
  <si>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</si>
  <si>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</si>
  <si>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</si>
  <si>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</si>
  <si>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</si>
  <si>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</si>
  <si>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</si>
  <si>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</si>
  <si>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</si>
  <si>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</si>
  <si>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</si>
  <si>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</si>
  <si>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</si>
  <si>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</si>
  <si>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</si>
  <si>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</si>
  <si>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</si>
  <si>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</si>
  <si>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</si>
  <si>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</si>
  <si>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</si>
  <si>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</si>
  <si>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</si>
  <si>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</si>
  <si>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</si>
  <si>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</si>
  <si>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</si>
  <si>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</si>
  <si>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</si>
  <si>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</si>
  <si>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</si>
  <si>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</si>
  <si>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</si>
  <si>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</si>
  <si>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</si>
  <si>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</si>
  <si>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</si>
  <si>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</si>
  <si>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</si>
  <si>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</si>
  <si>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</si>
  <si>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</si>
  <si>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</si>
  <si>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</si>
  <si>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</si>
  <si>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</si>
  <si>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</si>
  <si>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</si>
  <si>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</si>
  <si>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</si>
  <si>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</si>
  <si>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</si>
  <si>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</si>
  <si>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</si>
  <si>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</si>
  <si>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</si>
  <si>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</si>
  <si>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</si>
  <si>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</si>
  <si>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</si>
  <si>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</si>
  <si>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</si>
  <si>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</si>
  <si>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</si>
  <si>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</si>
  <si>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</si>
  <si>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</si>
  <si>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</si>
  <si>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</si>
  <si>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</si>
  <si>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</si>
  <si>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</si>
  <si>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</si>
  <si>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</si>
  <si>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</si>
  <si>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</si>
  <si>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</si>
  <si>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</si>
  <si>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</si>
  <si>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</si>
  <si>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</si>
  <si>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</si>
  <si>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</si>
  <si>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</si>
  <si>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</si>
  <si>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</si>
  <si>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</si>
  <si>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</si>
  <si>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</si>
  <si>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</si>
  <si>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</si>
  <si>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</si>
  <si>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</si>
  <si>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</si>
  <si>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</si>
  <si>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</si>
  <si>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</si>
  <si>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</si>
  <si>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</si>
  <si>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</si>
  <si>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</si>
  <si>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</si>
  <si>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</si>
  <si>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</si>
  <si>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</si>
  <si>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</si>
  <si>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</si>
  <si>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</si>
  <si>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</si>
  <si>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</si>
  <si>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</si>
  <si>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</si>
  <si>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</si>
  <si>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</si>
  <si>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</si>
  <si>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</si>
  <si>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</si>
  <si>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</si>
  <si>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</si>
  <si>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</si>
  <si>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</si>
  <si>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</si>
  <si>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</si>
  <si>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</si>
  <si>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</si>
  <si>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</si>
  <si>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</si>
  <si>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</si>
  <si>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</si>
  <si>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</si>
  <si>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</si>
  <si>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</si>
  <si>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</si>
  <si>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</si>
  <si>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</si>
  <si>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</si>
  <si>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</si>
  <si>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</si>
  <si>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</si>
  <si>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</si>
  <si>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</si>
  <si>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</si>
  <si>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</si>
  <si>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</si>
  <si>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</si>
  <si>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</si>
  <si>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</si>
  <si>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</si>
  <si>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</si>
  <si>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</si>
  <si>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</si>
  <si>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</si>
  <si>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</si>
  <si>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</si>
  <si>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</si>
  <si>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</si>
  <si>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</si>
  <si>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</si>
  <si>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</si>
  <si>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</si>
  <si>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</si>
  <si>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</si>
  <si>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</si>
  <si>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</si>
  <si>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</si>
  <si>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</si>
  <si>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</si>
  <si>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</si>
  <si>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</si>
  <si>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</si>
  <si>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</si>
  <si>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</si>
  <si>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</si>
  <si>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</si>
  <si>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</si>
  <si>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</si>
  <si>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</si>
  <si>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</si>
  <si>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</si>
  <si>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</si>
  <si>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</si>
  <si>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</si>
  <si>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</si>
  <si>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</si>
  <si>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</si>
  <si>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</si>
  <si>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</si>
  <si>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</si>
  <si>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</si>
  <si>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</si>
  <si>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</si>
  <si>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</si>
  <si>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</si>
  <si>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</si>
  <si>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</si>
  <si>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</si>
  <si>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</si>
  <si>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</si>
  <si>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</si>
  <si>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</si>
  <si>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</si>
  <si>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</si>
  <si>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</si>
  <si>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</si>
  <si>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</si>
  <si>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</si>
  <si>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</si>
  <si>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</si>
  <si>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</si>
  <si>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</si>
  <si>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</si>
  <si>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</si>
  <si>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</si>
  <si>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</si>
  <si>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</si>
  <si>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</si>
  <si>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</si>
  <si>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</si>
  <si>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</si>
  <si>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</si>
  <si>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</si>
  <si>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</si>
  <si>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</si>
  <si>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</si>
  <si>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</si>
  <si>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</si>
  <si>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</si>
  <si>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</si>
  <si>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</si>
  <si>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</si>
  <si>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</si>
  <si>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</si>
  <si>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</si>
  <si>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</si>
  <si>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</si>
  <si>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</si>
  <si>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</si>
  <si>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</si>
  <si>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</si>
  <si>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</si>
  <si>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</si>
  <si>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</si>
  <si>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</si>
  <si>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</si>
  <si>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</si>
  <si>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</si>
  <si>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</si>
  <si>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</si>
  <si>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</si>
  <si>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</si>
  <si>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</si>
  <si>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</si>
  <si>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</si>
  <si>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</si>
  <si>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</si>
  <si>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</si>
  <si>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</si>
  <si>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</si>
  <si>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</si>
  <si>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</si>
  <si>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</si>
  <si>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</si>
  <si>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</si>
  <si>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</si>
  <si>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</si>
  <si>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</si>
  <si>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</si>
  <si>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</si>
  <si>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</si>
  <si>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</si>
  <si>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</si>
  <si>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</si>
  <si>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</si>
  <si>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</si>
  <si>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</si>
  <si>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</si>
  <si>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</si>
  <si>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</si>
  <si>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</si>
  <si>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</si>
  <si>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</si>
  <si>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</si>
  <si>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</si>
  <si>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</si>
  <si>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</si>
  <si>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</si>
  <si>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</si>
  <si>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</si>
  <si>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</si>
  <si>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</si>
  <si>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</si>
  <si>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</si>
  <si>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</si>
  <si>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</si>
  <si>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</si>
  <si>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</si>
  <si>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</si>
  <si>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</si>
  <si>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</si>
  <si>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</si>
  <si>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</si>
  <si>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</si>
  <si>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</si>
  <si>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</si>
  <si>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</si>
  <si>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</si>
  <si>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</si>
  <si>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</si>
  <si>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</si>
  <si>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</si>
  <si>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</si>
  <si>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</si>
  <si>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</si>
  <si>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</si>
  <si>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</si>
  <si>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</si>
  <si>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</si>
  <si>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</si>
  <si>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</si>
  <si>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</si>
  <si>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</si>
  <si>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</si>
  <si>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</si>
  <si>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</si>
  <si>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</si>
  <si>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</si>
  <si>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</si>
  <si>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</si>
  <si>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</si>
  <si>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</si>
  <si>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</si>
  <si>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</si>
  <si>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</si>
  <si>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</si>
  <si>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</si>
  <si>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</si>
  <si>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</si>
  <si>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</si>
  <si>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</si>
  <si>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</si>
  <si>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</si>
  <si>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</si>
  <si>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</si>
  <si>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</si>
  <si>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</si>
  <si>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</si>
  <si>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</si>
  <si>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</si>
  <si>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</si>
  <si>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</si>
  <si>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</si>
  <si>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</si>
  <si>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</si>
  <si>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</si>
  <si>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</si>
  <si>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</si>
  <si>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</si>
  <si>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</si>
  <si>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</si>
  <si>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</si>
  <si>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</si>
  <si>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</si>
  <si>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</si>
  <si>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</si>
  <si>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</si>
  <si>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</si>
  <si>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</si>
  <si>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</si>
  <si>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</si>
  <si>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</si>
  <si>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</si>
  <si>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</si>
  <si>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</si>
  <si>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</si>
  <si>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</si>
  <si>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</si>
  <si>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</si>
  <si>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</si>
  <si>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</si>
  <si>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</si>
  <si>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</si>
  <si>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</si>
  <si>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</si>
  <si>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</si>
  <si>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</si>
  <si>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</si>
  <si>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</si>
  <si>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</si>
  <si>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</si>
  <si>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</si>
  <si>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</si>
  <si>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</si>
  <si>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</si>
  <si>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</si>
  <si>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</si>
  <si>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</si>
  <si>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</si>
  <si>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</si>
  <si>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</si>
  <si>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</si>
  <si>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</si>
  <si>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</si>
  <si>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</si>
  <si>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</si>
  <si>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</si>
  <si>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</si>
  <si>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</si>
  <si>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</si>
  <si>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</si>
  <si>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</si>
  <si>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</si>
  <si>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</si>
  <si>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</si>
  <si>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</si>
  <si>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</si>
  <si>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</si>
  <si>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</si>
  <si>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</si>
  <si>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</si>
  <si>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</si>
  <si>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</si>
  <si>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</si>
  <si>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</si>
  <si>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</si>
  <si>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</si>
  <si>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</si>
  <si>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</si>
  <si>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</si>
  <si>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</si>
  <si>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</si>
  <si>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</si>
  <si>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</si>
  <si>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</si>
  <si>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</si>
  <si>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</si>
  <si>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</si>
  <si>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</si>
  <si>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</si>
  <si>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</si>
  <si>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</si>
  <si>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</si>
  <si>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</si>
  <si>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</si>
  <si>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</si>
  <si>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</si>
  <si>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</si>
  <si>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</si>
  <si>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</si>
  <si>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</si>
  <si>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</si>
  <si>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</si>
  <si>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</si>
  <si>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</si>
  <si>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</si>
  <si>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</si>
  <si>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</si>
  <si>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</si>
  <si>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</si>
  <si>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</si>
  <si>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</si>
  <si>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</si>
  <si>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</si>
  <si>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</si>
  <si>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</si>
  <si>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</si>
  <si>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</si>
  <si>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</si>
  <si>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</si>
  <si>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</si>
  <si>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</si>
  <si>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</si>
  <si>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</si>
  <si>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</si>
  <si>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</si>
  <si>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</si>
  <si>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</si>
  <si>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</si>
  <si>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</si>
  <si>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</si>
  <si>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</si>
  <si>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</si>
  <si>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</si>
  <si>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</si>
  <si>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</si>
  <si>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</si>
  <si>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</si>
  <si>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</si>
  <si>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</si>
  <si>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</si>
  <si>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</si>
  <si>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</si>
  <si>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</si>
  <si>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</si>
  <si>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</si>
  <si>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</si>
  <si>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</si>
  <si>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</si>
  <si>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</si>
  <si>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</si>
  <si>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</si>
  <si>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</si>
  <si>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</si>
  <si>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</si>
  <si>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</si>
  <si>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</si>
  <si>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</si>
  <si>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</si>
  <si>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</si>
  <si>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</si>
  <si>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</si>
  <si>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</si>
  <si>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</si>
  <si>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</si>
  <si>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</si>
  <si>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</si>
  <si>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</si>
  <si>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</si>
  <si>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</si>
  <si>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</si>
  <si>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</si>
  <si>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</si>
  <si>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</si>
  <si>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</si>
  <si>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</si>
  <si>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</si>
  <si>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</si>
  <si>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</si>
  <si>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</si>
  <si>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</si>
  <si>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</si>
  <si>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</si>
  <si>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</si>
  <si>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</si>
  <si>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</si>
  <si>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</si>
  <si>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</si>
  <si>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</si>
  <si>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</si>
  <si>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</si>
  <si>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</si>
  <si>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</si>
  <si>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</si>
  <si>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</si>
  <si>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</si>
  <si>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</si>
  <si>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</si>
  <si>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</si>
  <si>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</si>
  <si>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</si>
  <si>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</si>
  <si>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</si>
  <si>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</si>
  <si>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</si>
  <si>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</si>
  <si>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</si>
  <si>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</si>
  <si>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</si>
  <si>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</si>
  <si>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</si>
  <si>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</si>
  <si>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</si>
  <si>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</si>
  <si>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</si>
  <si>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</si>
  <si>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</si>
  <si>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</si>
  <si>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</si>
  <si>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</si>
  <si>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</si>
  <si>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</si>
  <si>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</si>
  <si>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</si>
  <si>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</si>
  <si>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</si>
  <si>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</si>
  <si>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</si>
  <si>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</si>
  <si>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</si>
  <si>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</si>
  <si>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</si>
  <si>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</si>
  <si>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</si>
  <si>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</si>
  <si>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</si>
  <si>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</si>
  <si>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</si>
  <si>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</si>
  <si>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</si>
  <si>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</si>
  <si>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</si>
  <si>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</si>
  <si>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</si>
  <si>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</si>
  <si>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</si>
  <si>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</si>
  <si>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</si>
  <si>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</si>
  <si>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</si>
  <si>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</si>
  <si>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</si>
  <si>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</si>
  <si>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</si>
  <si>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</si>
  <si>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</si>
  <si>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</si>
  <si>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</si>
  <si>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</si>
  <si>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</si>
  <si>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</si>
  <si>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</si>
  <si>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</si>
  <si>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</si>
  <si>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</si>
  <si>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</si>
  <si>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</si>
  <si>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</si>
  <si>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</si>
  <si>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</si>
  <si>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</si>
  <si>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</si>
  <si>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</si>
  <si>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</si>
  <si>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</si>
  <si>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</si>
  <si>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</si>
  <si>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</si>
  <si>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</si>
  <si>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</si>
  <si>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</si>
  <si>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</si>
  <si>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</si>
  <si>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</si>
  <si>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</si>
  <si>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</si>
  <si>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</si>
  <si>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</si>
  <si>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</si>
  <si>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</si>
  <si>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</si>
  <si>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</si>
  <si>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</si>
  <si>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</si>
  <si>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</si>
  <si>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</si>
  <si>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</si>
  <si>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</si>
  <si>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</si>
  <si>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</si>
  <si>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</si>
  <si>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</si>
  <si>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</si>
  <si>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</si>
  <si>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</si>
  <si>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</si>
  <si>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</si>
  <si>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</si>
  <si>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</si>
  <si>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</si>
  <si>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</si>
  <si>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</si>
  <si>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</si>
  <si>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</si>
  <si>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</si>
  <si>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</si>
  <si>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</si>
  <si>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</si>
  <si>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</si>
  <si>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</si>
  <si>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</si>
  <si>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</si>
  <si>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</si>
  <si>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</si>
  <si>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</si>
  <si>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</si>
  <si>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</si>
  <si>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</si>
  <si>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</si>
  <si>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</si>
  <si>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</si>
  <si>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</si>
  <si>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</si>
  <si>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</si>
  <si>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</si>
  <si>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</si>
  <si>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</si>
  <si>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</si>
  <si>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</si>
  <si>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</si>
  <si>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</si>
  <si>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</si>
  <si>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</si>
  <si>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</si>
  <si>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</si>
  <si>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</si>
  <si>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</si>
  <si>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</si>
  <si>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</si>
  <si>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</si>
  <si>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</si>
  <si>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</si>
  <si>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</si>
  <si>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</si>
  <si>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</si>
  <si>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</si>
  <si>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</si>
  <si>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</si>
  <si>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</si>
  <si>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</si>
  <si>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</si>
  <si>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</si>
  <si>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</si>
  <si>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</si>
  <si>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</si>
  <si>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</si>
  <si>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</si>
  <si>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</si>
  <si>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</si>
  <si>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</si>
  <si>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</si>
  <si>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</si>
  <si>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</si>
  <si>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</si>
  <si>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</si>
  <si>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</si>
  <si>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</si>
  <si>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</si>
  <si>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</si>
  <si>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</si>
  <si>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</si>
  <si>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</si>
  <si>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</si>
  <si>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</si>
  <si>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</si>
  <si>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</si>
  <si>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</si>
  <si>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</si>
  <si>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</si>
  <si>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</si>
  <si>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</si>
  <si>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</si>
  <si>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</si>
  <si>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</si>
  <si>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</si>
  <si>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</si>
  <si>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</si>
  <si>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</si>
  <si>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</si>
  <si>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</si>
  <si>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</si>
  <si>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</si>
  <si>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</si>
  <si>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</si>
  <si>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</si>
  <si>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</si>
  <si>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</si>
  <si>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</si>
  <si>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</si>
  <si>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</si>
  <si>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</si>
  <si>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</si>
  <si>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</si>
  <si>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</si>
  <si>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</si>
  <si>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</si>
  <si>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</si>
  <si>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</si>
  <si>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</si>
  <si>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</si>
  <si>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</si>
  <si>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</si>
  <si>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</si>
  <si>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</si>
  <si>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</si>
  <si>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</si>
  <si>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</si>
  <si>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</si>
  <si>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</si>
  <si>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</si>
  <si>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</si>
  <si>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</si>
  <si>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</si>
  <si>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</si>
  <si>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</si>
  <si>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</si>
  <si>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</si>
  <si>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</si>
  <si>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</si>
  <si>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</si>
  <si>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</si>
  <si>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</si>
  <si>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</si>
  <si>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</si>
  <si>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</si>
  <si>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</si>
  <si>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</si>
  <si>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</si>
  <si>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</si>
  <si>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</si>
  <si>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</si>
  <si>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</si>
  <si>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</si>
  <si>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</si>
  <si>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</si>
  <si>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</si>
  <si>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</si>
  <si>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</si>
  <si>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</si>
  <si>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</si>
  <si>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</si>
  <si>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</si>
  <si>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</si>
  <si>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</si>
  <si>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</si>
  <si>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</si>
  <si>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</si>
  <si>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</si>
  <si>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</si>
  <si>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</si>
  <si>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</si>
  <si>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</si>
  <si>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</si>
  <si>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</si>
  <si>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</si>
  <si>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</si>
  <si>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</si>
  <si>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</si>
  <si>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</si>
  <si>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</si>
  <si>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</si>
  <si>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</si>
  <si>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</si>
  <si>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</si>
  <si>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</si>
  <si>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</si>
  <si>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</si>
  <si>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</si>
  <si>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</si>
  <si>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</si>
  <si>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</si>
  <si>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</si>
  <si>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</si>
  <si>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</si>
  <si>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</si>
  <si>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</si>
  <si>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</si>
  <si>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</si>
  <si>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</si>
  <si>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</si>
  <si>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</si>
  <si>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</si>
  <si>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</si>
  <si>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</si>
  <si>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</si>
  <si>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</si>
  <si>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</si>
  <si>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</si>
  <si>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</si>
  <si>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</si>
  <si>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</si>
  <si>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</si>
  <si>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</si>
  <si>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</si>
  <si>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</si>
  <si>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</si>
  <si>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</si>
  <si>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</si>
  <si>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</si>
  <si>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</si>
  <si>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</si>
  <si>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</si>
  <si>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</si>
  <si>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</si>
  <si>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</si>
  <si>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</si>
  <si>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</si>
  <si>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</si>
  <si>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</si>
  <si>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</si>
  <si>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</si>
  <si>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</si>
  <si>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</si>
  <si>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</si>
  <si>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</si>
  <si>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</si>
  <si>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</si>
  <si>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</si>
  <si>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</si>
  <si>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</si>
  <si>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</si>
  <si>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</si>
  <si>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</si>
  <si>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</si>
  <si>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</si>
  <si>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</si>
  <si>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</si>
  <si>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</si>
  <si>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</si>
  <si>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</si>
  <si>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</si>
  <si>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</si>
  <si>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</si>
  <si>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</si>
  <si>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</si>
  <si>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</si>
  <si>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</si>
  <si>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</si>
  <si>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</si>
  <si>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</si>
  <si>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</si>
  <si>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</si>
  <si>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</si>
  <si>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</si>
  <si>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</si>
  <si>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</si>
  <si>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</si>
  <si>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</si>
  <si>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</si>
  <si>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</si>
  <si>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</si>
  <si>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</si>
  <si>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</si>
  <si>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</si>
  <si>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</si>
  <si>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</si>
  <si>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</si>
  <si>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</si>
  <si>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</si>
  <si>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</si>
  <si>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</si>
  <si>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</si>
  <si>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</si>
  <si>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</si>
  <si>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</si>
  <si>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</si>
  <si>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</si>
  <si>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</si>
  <si>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</si>
  <si>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</si>
  <si>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</si>
  <si>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</si>
  <si>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</si>
  <si>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</si>
  <si>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</si>
  <si>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</si>
  <si>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</si>
  <si>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</si>
  <si>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</si>
  <si>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</si>
  <si>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</si>
  <si>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</si>
  <si>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</si>
  <si>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</si>
  <si>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</si>
  <si>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</si>
  <si>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</si>
  <si>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</si>
  <si>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</si>
  <si>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</si>
  <si>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</si>
  <si>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</si>
  <si>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</si>
  <si>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</si>
  <si>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</si>
  <si>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</si>
  <si>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</si>
  <si>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</si>
  <si>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</si>
  <si>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</si>
  <si>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</si>
  <si>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</si>
  <si>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</si>
  <si>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</si>
  <si>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</si>
  <si>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</si>
  <si>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</si>
  <si>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</si>
  <si>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</si>
  <si>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</si>
  <si>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</si>
  <si>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</si>
  <si>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</si>
  <si>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</si>
  <si>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</si>
  <si>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</si>
  <si>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</si>
  <si>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</si>
  <si>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</si>
  <si>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</si>
  <si>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</si>
  <si>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</si>
  <si>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</si>
  <si>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</si>
  <si>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</si>
  <si>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</si>
  <si>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</si>
  <si>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</si>
  <si>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</si>
  <si>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</si>
  <si>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</si>
  <si>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</si>
  <si>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</si>
  <si>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</si>
  <si>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</si>
  <si>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</si>
  <si>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</si>
  <si>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</si>
  <si>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</si>
  <si>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</si>
  <si>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</si>
  <si>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</si>
  <si>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</si>
  <si>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</si>
  <si>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</si>
  <si>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</si>
  <si>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</si>
  <si>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</si>
  <si>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</si>
  <si>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</si>
  <si>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</si>
  <si>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</si>
  <si>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</si>
  <si>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</si>
  <si>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</si>
  <si>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</si>
  <si>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</si>
  <si>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</si>
  <si>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</si>
  <si>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</si>
  <si>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</si>
  <si>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</si>
  <si>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</si>
  <si>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</si>
  <si>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</si>
  <si>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</si>
  <si>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</si>
  <si>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</si>
  <si>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</si>
  <si>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</si>
  <si>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</si>
  <si>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</si>
  <si>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</si>
  <si>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</si>
  <si>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</si>
  <si>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</si>
  <si>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</si>
  <si>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</si>
  <si>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</si>
  <si>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</si>
  <si>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</si>
  <si>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</si>
  <si>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</si>
  <si>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</si>
  <si>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</si>
  <si>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</si>
  <si>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</si>
  <si>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</si>
  <si>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</si>
  <si>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</si>
  <si>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</si>
  <si>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</si>
  <si>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</si>
  <si>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</si>
  <si>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</si>
  <si>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</si>
  <si>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</si>
  <si>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</si>
  <si>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</si>
  <si>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</si>
  <si>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</si>
  <si>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</si>
  <si>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</si>
  <si>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</si>
  <si>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</si>
  <si>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</si>
  <si>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</si>
  <si>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</si>
  <si>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</si>
  <si>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</si>
  <si>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</si>
  <si>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</si>
  <si>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</si>
  <si>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</si>
  <si>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</si>
  <si>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</si>
  <si>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</si>
  <si>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</si>
  <si>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</si>
  <si>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</si>
  <si>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</si>
  <si>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</si>
  <si>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</si>
  <si>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</si>
  <si>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</si>
  <si>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</si>
  <si>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</si>
  <si>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</si>
  <si>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</si>
  <si>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</si>
  <si>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</si>
  <si>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</si>
  <si>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</si>
  <si>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</si>
  <si>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</si>
  <si>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</si>
  <si>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</si>
  <si>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</si>
  <si>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</si>
  <si>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</si>
  <si>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</si>
  <si>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</si>
  <si>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</si>
  <si>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</si>
  <si>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</si>
  <si>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</si>
  <si>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</si>
  <si>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</si>
  <si>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</si>
  <si>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</si>
  <si>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</si>
  <si>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</si>
  <si>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</si>
  <si>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</si>
  <si>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</si>
  <si>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</si>
  <si>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</si>
  <si>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</si>
  <si>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</si>
  <si>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</si>
  <si>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</si>
  <si>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</si>
  <si>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</si>
  <si>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</si>
  <si>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</si>
  <si>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</si>
  <si>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</si>
  <si>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</si>
  <si>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</si>
  <si>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</si>
  <si>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</si>
  <si>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</si>
  <si>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</si>
  <si>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</si>
  <si>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</si>
  <si>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</si>
  <si>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</si>
  <si>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</si>
  <si>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</si>
  <si>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</si>
  <si>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</si>
  <si>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</si>
  <si>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</si>
  <si>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</si>
  <si>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</si>
  <si>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</si>
  <si>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</si>
  <si>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</si>
  <si>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</si>
  <si>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</si>
  <si>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</si>
  <si>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</si>
  <si>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</si>
  <si>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</si>
  <si>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</si>
  <si>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</si>
  <si>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</si>
  <si>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</si>
  <si>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</si>
  <si>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</si>
  <si>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</si>
  <si>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</si>
  <si>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</si>
  <si>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</si>
  <si>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</si>
  <si>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</si>
  <si>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</si>
  <si>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</si>
  <si>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</si>
  <si>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</si>
  <si>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</si>
  <si>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</si>
  <si>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</si>
  <si>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</si>
  <si>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</si>
  <si>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</si>
  <si>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</si>
  <si>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</si>
  <si>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</si>
  <si>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</si>
  <si>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</si>
  <si>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</si>
  <si>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</si>
  <si>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</si>
  <si>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</si>
  <si>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</si>
  <si>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</si>
  <si>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</si>
  <si>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</si>
  <si>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</si>
  <si>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</si>
  <si>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</si>
  <si>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</si>
  <si>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</si>
  <si>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</si>
  <si>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</si>
  <si>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</si>
  <si>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</si>
  <si>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</si>
  <si>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</si>
  <si>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</si>
  <si>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</si>
  <si>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</si>
  <si>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</si>
  <si>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</si>
  <si>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</si>
  <si>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</si>
  <si>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</si>
  <si>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</si>
  <si>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</si>
  <si>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</si>
  <si>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</si>
  <si>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</si>
  <si>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</si>
  <si>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</si>
  <si>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</si>
  <si>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</si>
  <si>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</si>
  <si>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</si>
  <si>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</si>
  <si>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</si>
  <si>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</si>
  <si>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</si>
  <si>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</si>
  <si>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</si>
  <si>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</si>
  <si>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</si>
  <si>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</si>
  <si>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</si>
  <si>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</si>
  <si>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</si>
  <si>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</si>
  <si>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</si>
  <si>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</si>
  <si>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</si>
  <si>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</si>
  <si>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</si>
  <si>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</si>
  <si>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</si>
  <si>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</si>
  <si>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</si>
  <si>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</si>
  <si>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</si>
  <si>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</si>
  <si>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</si>
  <si>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</si>
  <si>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</si>
  <si>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</si>
  <si>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</si>
  <si>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</si>
  <si>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</si>
  <si>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</si>
  <si>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</si>
  <si>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</si>
  <si>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</si>
  <si>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</si>
  <si>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</si>
  <si>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</si>
  <si>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</si>
  <si>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</si>
  <si>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</si>
  <si>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</si>
  <si>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</si>
  <si>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</si>
  <si>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</si>
  <si>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</si>
  <si>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</si>
  <si>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</si>
  <si>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</si>
  <si>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</si>
  <si>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</si>
  <si>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</si>
  <si>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</si>
  <si>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</si>
  <si>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</si>
  <si>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</si>
  <si>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</si>
  <si>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</si>
  <si>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</si>
  <si>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</si>
  <si>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</si>
  <si>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</si>
  <si>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</si>
  <si>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</si>
  <si>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</si>
  <si>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</si>
  <si>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</si>
  <si>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</si>
  <si>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</si>
  <si>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</si>
  <si>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</si>
  <si>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</si>
  <si>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</si>
  <si>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</si>
  <si>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</si>
  <si>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</si>
  <si>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</si>
  <si>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</si>
  <si>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</si>
  <si>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</si>
  <si>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</si>
  <si>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</si>
  <si>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</si>
  <si>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</si>
  <si>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</si>
  <si>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</si>
  <si>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</si>
  <si>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</si>
  <si>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</si>
  <si>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</si>
  <si>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</si>
  <si>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</si>
  <si>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</si>
  <si>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</si>
  <si>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</si>
  <si>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</si>
  <si>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</si>
  <si>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</si>
  <si>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</si>
  <si>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</si>
  <si>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</si>
  <si>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</si>
  <si>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</si>
  <si>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</si>
  <si>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</si>
  <si>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</si>
  <si>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</si>
  <si>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</si>
  <si>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</si>
  <si>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</si>
  <si>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</si>
  <si>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</si>
  <si>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</si>
  <si>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</si>
  <si>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</si>
  <si>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</si>
  <si>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</si>
  <si>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</si>
  <si>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</si>
  <si>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</si>
  <si>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</si>
  <si>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</si>
  <si>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</si>
  <si>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</si>
  <si>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</si>
  <si>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</si>
  <si>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</si>
  <si>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</si>
  <si>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</si>
  <si>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</si>
  <si>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</si>
  <si>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</si>
  <si>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</si>
  <si>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</si>
  <si>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</si>
  <si>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</si>
  <si>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</si>
  <si>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</si>
  <si>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</si>
  <si>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</si>
  <si>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</si>
  <si>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</si>
  <si>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</si>
  <si>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</si>
  <si>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</si>
  <si>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</si>
  <si>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</si>
  <si>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</si>
  <si>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</si>
  <si>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</si>
  <si>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</si>
  <si>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</si>
  <si>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</si>
  <si>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</si>
  <si>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</si>
  <si>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</si>
  <si>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</si>
  <si>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</si>
  <si>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</si>
  <si>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</si>
  <si>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</si>
  <si>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</si>
  <si>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</si>
  <si>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</si>
  <si>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</si>
  <si>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</si>
  <si>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</si>
  <si>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</si>
  <si>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</si>
  <si>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</si>
  <si>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</si>
  <si>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</si>
  <si>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</si>
  <si>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</si>
  <si>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</si>
  <si>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</si>
  <si>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</si>
  <si>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</si>
  <si>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</si>
  <si>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</si>
  <si>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</si>
  <si>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</si>
  <si>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</si>
  <si>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</si>
  <si>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</si>
  <si>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</si>
  <si>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</si>
  <si>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</si>
  <si>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</si>
  <si>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</si>
  <si>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</si>
  <si>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</si>
  <si>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</si>
  <si>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</si>
  <si>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</si>
  <si>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</si>
  <si>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</si>
  <si>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</si>
  <si>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</si>
  <si>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</si>
  <si>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</si>
  <si>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</si>
  <si>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</si>
  <si>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</si>
  <si>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</si>
  <si>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</si>
  <si>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</si>
  <si>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</si>
  <si>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</si>
  <si>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</si>
  <si>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</si>
  <si>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</si>
  <si>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</si>
  <si>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</si>
  <si>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</si>
  <si>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</si>
  <si>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</si>
  <si>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</si>
  <si>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</si>
  <si>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</si>
  <si>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</si>
  <si>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</si>
  <si>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</si>
  <si>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</si>
  <si>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</si>
  <si>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</si>
  <si>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</si>
  <si>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</si>
  <si>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</si>
  <si>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</si>
  <si>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</si>
  <si>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</si>
  <si>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</si>
  <si>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</si>
  <si>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</si>
  <si>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</si>
  <si>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</si>
  <si>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</si>
  <si>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</si>
  <si>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</si>
  <si>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</si>
  <si>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</si>
  <si>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</si>
  <si>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</si>
  <si>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</si>
  <si>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</si>
  <si>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</si>
  <si>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</si>
  <si>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</si>
  <si>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</si>
  <si>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</si>
  <si>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</si>
  <si>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</si>
  <si>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</si>
  <si>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</si>
  <si>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</si>
  <si>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</si>
  <si>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</si>
  <si>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</si>
  <si>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</si>
  <si>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</si>
  <si>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</si>
  <si>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</si>
  <si>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</si>
  <si>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</si>
  <si>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</si>
  <si>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</si>
  <si>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</si>
  <si>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</si>
  <si>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</si>
  <si>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</si>
  <si>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</si>
  <si>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</si>
  <si>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</si>
  <si>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</si>
  <si>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</si>
  <si>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</si>
  <si>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</si>
  <si>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</si>
  <si>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</si>
  <si>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</si>
  <si>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</si>
  <si>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</si>
  <si>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</si>
  <si>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</si>
  <si>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</si>
  <si>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</si>
  <si>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</si>
  <si>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</si>
  <si>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</si>
  <si>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</si>
  <si>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</si>
  <si>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</si>
  <si>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</si>
  <si>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</si>
  <si>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</si>
  <si>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</si>
  <si>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</si>
  <si>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</si>
  <si>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</si>
  <si>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</si>
  <si>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</si>
  <si>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</si>
  <si>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</si>
  <si>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</si>
  <si>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</si>
  <si>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</si>
  <si>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</si>
  <si>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</si>
  <si>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</si>
  <si>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</si>
  <si>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</si>
  <si>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</si>
  <si>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</si>
  <si>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</si>
  <si>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</si>
  <si>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</si>
  <si>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</si>
  <si>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</si>
  <si>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</si>
  <si>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</si>
  <si>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Descarga de dormentes km213+000 ao km214+000  (20min); Descarga de dormentes km 226+000 ao km228+000 (15min); Recolher dormentes km 230+500 (20min); Descarga de pedra km232+800 (30min).</t>
  </si>
  <si>
    <t>102ZKW</t>
  </si>
  <si>
    <t>Descarga trilheiro</t>
  </si>
  <si>
    <t>Antonioni</t>
  </si>
  <si>
    <t>ZEV-ZPG</t>
  </si>
  <si>
    <t>ZEVZPG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</si>
  <si>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</si>
  <si>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</si>
  <si>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</si>
  <si>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</si>
  <si>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</si>
  <si>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</si>
  <si>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</si>
  <si>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</si>
  <si>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Confirmado via telefone</t>
  </si>
  <si>
    <t>7.500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</si>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</sst>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B492" activePane="bottomRight" state="frozen"/>
      <selection pane="bottomRight" activeCell="B5" sqref="B5:B5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hidden="1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hidden="1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5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5" t="str">
        <f t="shared" si="53"/>
        <v>OKOK</v>
      </c>
    </row>
    <row r="493" spans="1:72" hidden="1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">
        <v>196</v>
      </c>
      <c r="AM493" s="273" t="s">
        <v>1637</v>
      </c>
      <c r="AN493" s="273" t="s">
        <v>1638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5" t="s">
        <v>817</v>
      </c>
      <c r="BP493" s="328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5" t="str">
        <f t="shared" si="53"/>
        <v>MecanizaçãoOperação</v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1644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 hidden="1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1649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1652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1654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1656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1657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1658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 hidden="1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 hidden="1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5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5" t="str">
        <f t="shared" si="53"/>
        <v>OKOK</v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 hidden="1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1666</v>
      </c>
      <c r="N512" s="204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1668</v>
      </c>
      <c r="W512" s="173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5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5" t="str">
        <f t="shared" si="53"/>
        <v>CCOCirculaçãoIntervaloContrato</v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1672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5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5" t="str">
        <f t="shared" si="53"/>
        <v>OKOK</v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1675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5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1677</v>
      </c>
      <c r="W515" s="173" t="s">
        <v>1678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5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5" t="str">
        <f t="shared" si="53"/>
        <v>OKOK</v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5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5" t="str">
        <f t="shared" si="53"/>
        <v>OKOK</v>
      </c>
    </row>
    <row r="518" spans="1:72" ht="23.25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1682</v>
      </c>
      <c r="BK518" s="277" t="s">
        <v>1682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 hidden="1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18" t="s">
        <v>667</v>
      </c>
      <c r="Y522" s="231" t="s">
        <v>670</v>
      </c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/>
      <c r="AS522" s="274"/>
      <c r="AT522" s="274"/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0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>
        <v>1</v>
      </c>
      <c r="BI522" s="189"/>
      <c r="BJ522" s="278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Produção e Intervalo</v>
      </c>
      <c r="BR522" s="19">
        <f>IF(OR(B522="",F522=""),"*",AY522/P522)</f>
        <v>0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231" t="s">
        <v>670</v>
      </c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/>
      <c r="AS523" s="237"/>
      <c r="AT523" s="237"/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/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>
        <v>1</v>
      </c>
      <c r="BI523" s="17"/>
      <c r="BJ523" s="277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1683</v>
      </c>
      <c r="X524" s="52" t="s">
        <v>667</v>
      </c>
      <c r="Y524" s="231" t="s">
        <v>670</v>
      </c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/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>
        <v>1</v>
      </c>
      <c r="BI524" s="17"/>
      <c r="BJ524" s="277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231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/>
      <c r="AS525" s="274"/>
      <c r="AT525" s="274"/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/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>
        <v>1</v>
      </c>
      <c r="BI525" s="17"/>
      <c r="BJ525" s="277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231" t="s">
        <v>670</v>
      </c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>
        <v>1</v>
      </c>
      <c r="BI526" s="17"/>
      <c r="BJ526" s="277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1684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1685</v>
      </c>
      <c r="X527" s="52" t="s">
        <v>667</v>
      </c>
      <c r="Y527" s="231" t="s">
        <v>670</v>
      </c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/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>
        <v>1</v>
      </c>
      <c r="BI527" s="17"/>
      <c r="BJ527" s="277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7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1686</v>
      </c>
      <c r="W528" s="256" t="s">
        <v>1098</v>
      </c>
      <c r="X528" s="52" t="s">
        <v>667</v>
      </c>
      <c r="Y528" s="231" t="s">
        <v>670</v>
      </c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tr">
        <f>IF(BS_CONTROLE[[#This Row],[Atividade]]=0, "-", BS_CONTROLE[[#This Row],[Atividade]])</f>
        <v>MECANIZAÇÃO - SOCADORA</v>
      </c>
      <c r="AJ528" s="9" t="str">
        <f>IF(D528="","*",VLOOKUP(AI528,BS_ATIVIDADE[#Data],3,FALSE))</f>
        <v>MECANIZAÇÃO - SOCADORA</v>
      </c>
      <c r="AK528" s="273" t="str">
        <f>IF(BS_CONTROLE[[#This Row],[Local - Partida]]=0, "-", BS_CONTROLE[[#This Row],[Local - Partida]])</f>
        <v>ZEM1302</v>
      </c>
      <c r="AL528" s="273" t="str">
        <f>IF(BS_CONTROLE[[#This Row],[Local - Encerramento]]=0, "-", BS_CONTROLE[[#This Row],[Local - Encerramento]])</f>
        <v>ZEM1302</v>
      </c>
      <c r="AM528" s="273" t="str">
        <f>IF(BS_CONTROLE[[#This Row],[Entre - Estações]]=0, "-", BS_CONTROLE[[#This Row],[Entre - Estações]])</f>
        <v>ZYQ-ZEM</v>
      </c>
      <c r="AN528" s="273" t="str">
        <f>IF(BS_CONTROLE[[#This Row],[SB]]=0, "-", BS_CONTROLE[[#This Row],[SB]])</f>
        <v>ZEM2</v>
      </c>
      <c r="AO528" s="254">
        <f>IF(BS_CONTROLE[[#This Row],[SUB]]=0, "-", BS_CONTROLE[[#This Row],[SUB]])</f>
        <v>55</v>
      </c>
      <c r="AP528" s="255">
        <f>IF(BS_CONTROLE[[#This Row],[KM - Inicio]]=0, "-", BS_CONTROLE[[#This Row],[KM - Inicio]])</f>
        <v>134.4</v>
      </c>
      <c r="AQ528" s="255">
        <f>IF(BS_CONTROLE[[#This Row],[KM - Fim]]=0, "-", BS_CONTROLE[[#This Row],[KM - Fim]])</f>
        <v>135.19999999999999</v>
      </c>
      <c r="AR528" s="274"/>
      <c r="AS528" s="274"/>
      <c r="AT528" s="274"/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0</v>
      </c>
      <c r="AZ528" s="14"/>
      <c r="BA528" s="72"/>
      <c r="BB528" s="10" t="str">
        <f>IFERROR(_xlfn.XLOOKUP(AI528, BS_ATIVIDADE[ATIVIDADE],BS_ATIVIDADE[UNIDADE] ), "*")</f>
        <v>M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>
        <v>1</v>
      </c>
      <c r="BI528" s="17"/>
      <c r="BJ528" s="277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231" t="s">
        <v>670</v>
      </c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/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>
        <v>1</v>
      </c>
      <c r="BI529" s="17"/>
      <c r="BJ529" s="277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1663</v>
      </c>
      <c r="X530" s="52" t="s">
        <v>667</v>
      </c>
      <c r="Y530" s="231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/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>
        <v>1</v>
      </c>
      <c r="BI530" s="17"/>
      <c r="BJ530" s="277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231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/>
      <c r="AS533" s="274"/>
      <c r="AT533" s="274"/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/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>
        <v>1</v>
      </c>
      <c r="BI533" s="17"/>
      <c r="BJ533" s="277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231" t="s">
        <v>670</v>
      </c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/>
      <c r="AS534" s="274"/>
      <c r="AT534" s="274"/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/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>
        <v>1</v>
      </c>
      <c r="BI534" s="17"/>
      <c r="BJ534" s="277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231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/>
      <c r="AS535" s="274"/>
      <c r="AT535" s="274"/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/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>
        <v>1</v>
      </c>
      <c r="BI535" s="17"/>
      <c r="BJ535" s="277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1687</v>
      </c>
      <c r="N537" s="204" t="s">
        <v>1688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1668</v>
      </c>
      <c r="W537" s="173" t="s">
        <v>1669</v>
      </c>
      <c r="X537" s="52" t="s">
        <v>667</v>
      </c>
      <c r="Y537" s="231" t="s">
        <v>670</v>
      </c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/>
      <c r="AS537" s="274"/>
      <c r="AT537" s="274"/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0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>
        <v>1</v>
      </c>
      <c r="BI537" s="17"/>
      <c r="BJ537" s="277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 e Intervalo</v>
      </c>
      <c r="BR537" s="19">
        <f>IF(OR(B537="",F537=""),"*",AY537/P537)</f>
        <v>0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231" t="s">
        <v>670</v>
      </c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/>
      <c r="AS538" s="274"/>
      <c r="AT538" s="274"/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0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>
        <v>1</v>
      </c>
      <c r="BI538" s="17"/>
      <c r="BJ538" s="277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 e Intervalo</v>
      </c>
      <c r="BR538" s="19">
        <f>IF(OR(B538="",F538=""),"*",AY538/P538)</f>
        <v>0</v>
      </c>
      <c r="BS538" s="19">
        <f>IF(OR(B538="",F538=""),"*",BA538/Q538)</f>
        <v>0</v>
      </c>
    </row>
    <row r="539" spans="1:71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1677</v>
      </c>
      <c r="W539" s="173" t="s">
        <v>1678</v>
      </c>
      <c r="X539" s="52" t="s">
        <v>667</v>
      </c>
      <c r="Y539" s="231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/>
      <c r="AS539" s="274"/>
      <c r="AT539" s="274"/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/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>
        <v>1</v>
      </c>
      <c r="BI539" s="17"/>
      <c r="BJ539" s="277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231" t="s">
        <v>670</v>
      </c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/>
      <c r="AS540" s="274"/>
      <c r="AT540" s="274"/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/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>
        <v>1</v>
      </c>
      <c r="BI540" s="17"/>
      <c r="BJ540" s="277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231" t="s">
        <v>670</v>
      </c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>
        <v>1</v>
      </c>
      <c r="BI541" s="17"/>
      <c r="BJ541" s="277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73" t="s">
        <v>317</v>
      </c>
      <c r="I542" s="173" t="s">
        <v>317</v>
      </c>
      <c r="J542" s="217">
        <v>53</v>
      </c>
      <c r="K542" s="217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3">
        <v>0.45833333333333331</v>
      </c>
      <c r="P542" s="17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231" t="s">
        <v>670</v>
      </c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>
        <v>1</v>
      </c>
      <c r="BI542" s="17"/>
      <c r="BJ542" s="277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231" t="s">
        <v>670</v>
      </c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/>
      <c r="AS543" s="274"/>
      <c r="AT543" s="274"/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/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>
        <v>1</v>
      </c>
      <c r="BI543" s="17"/>
      <c r="BJ543" s="277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3" t="s">
        <v>1689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 ht="34.5" customHeight="1">
      <c r="C3" s="318" t="s">
        <v>409</v>
      </c>
      <c r="D3" s="318" t="s">
        <v>1690</v>
      </c>
      <c r="E3" s="318" t="s">
        <v>1691</v>
      </c>
      <c r="F3" s="318" t="s">
        <v>1692</v>
      </c>
      <c r="G3" s="323" t="s">
        <v>1693</v>
      </c>
      <c r="H3" s="318" t="s">
        <v>1694</v>
      </c>
    </row>
    <row r="4" spans="3:8">
      <c r="C4" s="321" t="s">
        <v>541</v>
      </c>
      <c r="D4" s="321">
        <v>9347</v>
      </c>
      <c r="E4" s="322">
        <v>45985</v>
      </c>
      <c r="F4" s="321">
        <v>7000</v>
      </c>
      <c r="G4" s="325" t="s">
        <v>1695</v>
      </c>
      <c r="H4" s="321"/>
    </row>
    <row r="5" spans="3:8">
      <c r="C5" s="319" t="s">
        <v>541</v>
      </c>
      <c r="D5" s="319" t="s">
        <v>1696</v>
      </c>
      <c r="E5" s="320">
        <v>46013</v>
      </c>
      <c r="F5" s="319">
        <v>7000</v>
      </c>
      <c r="G5" s="324" t="s">
        <v>1697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1698</v>
      </c>
      <c r="G6" s="324" t="s">
        <v>1697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1699</v>
      </c>
      <c r="G7" s="325" t="s">
        <v>1700</v>
      </c>
      <c r="H7" s="321" t="s">
        <v>928</v>
      </c>
    </row>
    <row r="8" spans="3:8">
      <c r="C8" s="319" t="s">
        <v>543</v>
      </c>
      <c r="D8" s="319">
        <v>7663</v>
      </c>
      <c r="E8" s="320">
        <v>46008</v>
      </c>
      <c r="F8" s="319" t="s">
        <v>1701</v>
      </c>
      <c r="G8" s="324" t="s">
        <v>1702</v>
      </c>
      <c r="H8" s="319" t="s">
        <v>1703</v>
      </c>
    </row>
    <row r="9" spans="3:8">
      <c r="C9" s="319" t="s">
        <v>463</v>
      </c>
      <c r="D9" s="319" t="s">
        <v>1704</v>
      </c>
      <c r="E9" s="320">
        <v>45993</v>
      </c>
      <c r="F9" s="319">
        <v>12000</v>
      </c>
      <c r="G9" s="324" t="s">
        <v>1705</v>
      </c>
      <c r="H9" s="319"/>
    </row>
    <row r="10" spans="3:8" ht="29.25">
      <c r="C10" s="319" t="s">
        <v>463</v>
      </c>
      <c r="D10" s="319" t="s">
        <v>1706</v>
      </c>
      <c r="E10" s="320">
        <v>45993</v>
      </c>
      <c r="F10" s="319">
        <v>9000</v>
      </c>
      <c r="G10" s="324" t="s">
        <v>1707</v>
      </c>
      <c r="H10" s="319"/>
    </row>
    <row r="11" spans="3:8" ht="29.25">
      <c r="C11" s="319" t="s">
        <v>463</v>
      </c>
      <c r="D11" s="319" t="s">
        <v>1708</v>
      </c>
      <c r="E11" s="320">
        <v>45993</v>
      </c>
      <c r="F11" s="319">
        <v>10000</v>
      </c>
      <c r="G11" s="324" t="s">
        <v>1707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1709</v>
      </c>
      <c r="G12" s="324" t="s">
        <v>1710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4" t="s">
        <v>1711</v>
      </c>
      <c r="C2" s="384"/>
      <c r="D2" s="384"/>
      <c r="E2" s="384"/>
      <c r="F2" s="384"/>
      <c r="G2" s="384"/>
    </row>
    <row r="3" spans="2:8" ht="20.25" customHeight="1">
      <c r="B3" s="385"/>
      <c r="C3" s="385"/>
      <c r="D3" s="385"/>
      <c r="E3" s="385"/>
      <c r="F3" s="385"/>
      <c r="G3" s="385"/>
    </row>
    <row r="4" spans="2:8">
      <c r="B4" s="323" t="s">
        <v>1712</v>
      </c>
      <c r="C4" s="323" t="s">
        <v>1713</v>
      </c>
      <c r="D4" s="323" t="s">
        <v>1714</v>
      </c>
      <c r="E4" s="323" t="s">
        <v>1715</v>
      </c>
      <c r="F4" s="323" t="s">
        <v>8</v>
      </c>
      <c r="G4" s="323" t="s">
        <v>1716</v>
      </c>
    </row>
    <row r="5" spans="2:8">
      <c r="B5" s="326" t="s">
        <v>1153</v>
      </c>
      <c r="C5" s="326">
        <v>314978</v>
      </c>
      <c r="D5" s="326" t="s">
        <v>1717</v>
      </c>
      <c r="E5" s="326" t="s">
        <v>541</v>
      </c>
      <c r="F5" s="326" t="s">
        <v>101</v>
      </c>
      <c r="G5" s="327">
        <v>46143</v>
      </c>
    </row>
    <row r="6" spans="2:8">
      <c r="B6" s="326" t="s">
        <v>1718</v>
      </c>
      <c r="C6" s="326">
        <v>256790</v>
      </c>
      <c r="D6" s="326" t="s">
        <v>1719</v>
      </c>
      <c r="E6" s="326" t="s">
        <v>541</v>
      </c>
      <c r="F6" s="326" t="s">
        <v>1720</v>
      </c>
      <c r="G6" s="327">
        <v>45992</v>
      </c>
    </row>
    <row r="7" spans="2:8">
      <c r="B7" s="326" t="s">
        <v>1721</v>
      </c>
      <c r="C7" s="326">
        <v>265193</v>
      </c>
      <c r="D7" s="326" t="s">
        <v>1722</v>
      </c>
      <c r="E7" s="326" t="s">
        <v>542</v>
      </c>
      <c r="F7" s="326" t="s">
        <v>1500</v>
      </c>
      <c r="G7" s="326" t="s">
        <v>1723</v>
      </c>
    </row>
    <row r="8" spans="2:8">
      <c r="B8" s="326" t="s">
        <v>1724</v>
      </c>
      <c r="C8" s="326">
        <v>293716</v>
      </c>
      <c r="D8" s="326" t="s">
        <v>1725</v>
      </c>
      <c r="E8" s="326" t="s">
        <v>542</v>
      </c>
      <c r="F8" s="326" t="s">
        <v>1500</v>
      </c>
      <c r="G8" s="327">
        <v>46204</v>
      </c>
    </row>
    <row r="9" spans="2:8">
      <c r="B9" s="326" t="s">
        <v>1726</v>
      </c>
      <c r="C9" s="326">
        <v>257258</v>
      </c>
      <c r="D9" s="326" t="s">
        <v>1727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1728</v>
      </c>
      <c r="C10" s="326">
        <v>371147</v>
      </c>
      <c r="D10" s="326" t="s">
        <v>1729</v>
      </c>
      <c r="E10" s="326" t="s">
        <v>543</v>
      </c>
      <c r="F10" s="326" t="s">
        <v>144</v>
      </c>
      <c r="G10" s="326" t="s">
        <v>1723</v>
      </c>
    </row>
    <row r="11" spans="2:8">
      <c r="B11" s="326" t="s">
        <v>1730</v>
      </c>
      <c r="C11" s="326">
        <v>259230</v>
      </c>
      <c r="D11" s="326" t="s">
        <v>1731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1732</v>
      </c>
      <c r="C12" s="326">
        <v>370705</v>
      </c>
      <c r="D12" s="326"/>
      <c r="E12" s="326" t="s">
        <v>543</v>
      </c>
      <c r="F12" s="326" t="s">
        <v>144</v>
      </c>
      <c r="G12" s="326" t="s">
        <v>1723</v>
      </c>
    </row>
    <row r="13" spans="2:8">
      <c r="B13" s="326" t="s">
        <v>1733</v>
      </c>
      <c r="C13" s="326">
        <v>258542</v>
      </c>
      <c r="D13" s="326" t="s">
        <v>1734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1735</v>
      </c>
      <c r="C14" s="326">
        <v>257050</v>
      </c>
      <c r="D14" s="326" t="s">
        <v>1736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1737</v>
      </c>
      <c r="W1" s="391"/>
      <c r="X1" s="391"/>
      <c r="Y1" s="104"/>
    </row>
    <row r="2" spans="1:25" s="101" customFormat="1" ht="11.25" customHeight="1">
      <c r="A2" s="105" t="s">
        <v>1738</v>
      </c>
      <c r="B2" s="105" t="s">
        <v>1739</v>
      </c>
      <c r="C2" s="105" t="s">
        <v>313</v>
      </c>
      <c r="D2" s="106" t="s">
        <v>874</v>
      </c>
      <c r="E2" s="106" t="s">
        <v>875</v>
      </c>
      <c r="F2" s="106" t="s">
        <v>1740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1741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1742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1743</v>
      </c>
      <c r="D5" s="393"/>
      <c r="E5" s="393"/>
      <c r="F5" s="393"/>
      <c r="G5" s="393"/>
      <c r="H5" s="393"/>
      <c r="I5" s="393"/>
      <c r="J5" s="394"/>
      <c r="K5" s="395" t="s">
        <v>1744</v>
      </c>
      <c r="L5" s="396"/>
      <c r="M5" s="396"/>
      <c r="N5" s="396"/>
      <c r="O5" s="397" t="s">
        <v>1745</v>
      </c>
      <c r="P5" s="398"/>
      <c r="Q5" s="399"/>
    </row>
    <row r="6" spans="1:17" s="94" customFormat="1" ht="15.75" customHeight="1">
      <c r="A6" s="88" t="s">
        <v>1740</v>
      </c>
      <c r="B6" s="95" t="s">
        <v>1739</v>
      </c>
      <c r="C6" s="96" t="s">
        <v>874</v>
      </c>
      <c r="D6" s="97" t="s">
        <v>875</v>
      </c>
      <c r="E6" s="96" t="s">
        <v>1746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1747</v>
      </c>
      <c r="M6" s="139" t="s">
        <v>335</v>
      </c>
      <c r="N6" s="140" t="s">
        <v>869</v>
      </c>
      <c r="O6" s="241" t="s">
        <v>912</v>
      </c>
      <c r="P6" s="157"/>
      <c r="Q6" s="193" t="s">
        <v>1748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pronto 12h17 / Em intervalo das 13h59 até 16h59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autorizado entrada na via 12h26 / Em deslocamento para ZEM/Recolhido em ZKW devido risco de exceder jornada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operador 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Sem oportunidade de faixa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 Sem oportunidade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Realizado intervalo das 13h35 até 15h35.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 xml:space="preserve">MC1 07h44 /  previsão de faixa após U58 / cancelado  devido risco de exceder jornada / 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MC1 11h36 / autorizado entrada na via 12h23. Em deslocamento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não solicitou intervalo.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>
        <f>IF(SP_SUL!BH522="","*",SP_SUL!BH522)</f>
        <v>1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>
        <f>IF(SP_SUL!BH523="","*",SP_SUL!BH523)</f>
        <v>1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>
        <f>IF(SP_SUL!BH524="","*",SP_SUL!BH524)</f>
        <v>1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>
        <f>IF(SP_SUL!BH525="","*",SP_SUL!BH525)</f>
        <v>1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>
        <f>IF(SP_SUL!BH526="","*",SP_SUL!BH526)</f>
        <v>1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>
        <f>IF(SP_SUL!BH527="","*",SP_SUL!BH527)</f>
        <v>1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ZEM1302</v>
      </c>
      <c r="L510" s="141" t="str">
        <f>IF(SP_SUL!AM528="","*",SP_SUL!AM528)</f>
        <v>ZYQ-ZEM</v>
      </c>
      <c r="M510" s="141">
        <f>IF(SP_SUL!AP528="","*",SP_SUL!AP528)</f>
        <v>134.4</v>
      </c>
      <c r="N510" s="141" t="str">
        <f>IF(SP_SUL!AM528="","*",SP_SUL!AM528)</f>
        <v>ZYQ-ZEM</v>
      </c>
      <c r="O510" s="174">
        <f>IF(SP_SUL!BH528="","*",SP_SUL!BH528)</f>
        <v>1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>
        <f>IF(SP_SUL!BH529="","*",SP_SUL!BH529)</f>
        <v>1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>
        <f>IF(SP_SUL!BH530="","*",SP_SUL!BH530)</f>
        <v>1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>
        <f>IF(SP_SUL!BH533="","*",SP_SUL!BH533)</f>
        <v>1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>
        <f>IF(SP_SUL!BH534="","*",SP_SUL!BH534)</f>
        <v>1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>
        <f>IF(SP_SUL!BH535="","*",SP_SUL!BH535)</f>
        <v>1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>
        <f>IF(SP_SUL!BH537="","*",SP_SUL!BH537)</f>
        <v>1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>
        <f>IF(SP_SUL!BH538="","*",SP_SUL!BH538)</f>
        <v>1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>
        <f>IF(SP_SUL!BH539="","*",SP_SUL!BH539)</f>
        <v>1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>
        <f>IF(SP_SUL!BH540="","*",SP_SUL!BH540)</f>
        <v>1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>
        <f>IF(SP_SUL!BH541="","*",SP_SUL!BH541)</f>
        <v>1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>
        <f>IF(SP_SUL!BH542="","*",SP_SUL!BH542)</f>
        <v>1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>
        <f>IF(SP_SUL!BH543="","*",SP_SUL!BH543)</f>
        <v>1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1748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1749</v>
      </c>
      <c r="C2" s="96" t="s">
        <v>859</v>
      </c>
      <c r="D2" s="96" t="s">
        <v>861</v>
      </c>
      <c r="E2" s="96" t="s">
        <v>1750</v>
      </c>
      <c r="F2" s="96" t="s">
        <v>1751</v>
      </c>
      <c r="G2" s="96" t="s">
        <v>1752</v>
      </c>
      <c r="H2" s="96" t="s">
        <v>1753</v>
      </c>
      <c r="I2" s="96" t="s">
        <v>1754</v>
      </c>
      <c r="J2" s="96" t="s">
        <v>1755</v>
      </c>
      <c r="K2" s="131" t="s">
        <v>1756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 t="str">
        <f>IF(SP_SUL!B532="","*",SP_SUL!B532)</f>
        <v>*</v>
      </c>
      <c r="D530" s="121" t="str">
        <f>IF(SP_SUL!D532="","*",SP_SUL!D532)</f>
        <v>*</v>
      </c>
      <c r="E530" s="121" t="str">
        <f>IF(SP_SUL!H532="","*",SP_SUL!H532)</f>
        <v>*</v>
      </c>
      <c r="F530" s="137" t="str">
        <f>IF(SP_SUL!M532="","*",SP_SUL!M532)</f>
        <v>-</v>
      </c>
      <c r="G530" s="121" t="str">
        <f>IF(SP_SUL!I532="","*",SP_SUL!I532)</f>
        <v>*</v>
      </c>
      <c r="H530" s="121" t="str">
        <f>IF(SP_SUL!AB532="","*",SP_SUL!AB532)</f>
        <v>*</v>
      </c>
      <c r="I530" s="121" t="str">
        <f>IF(SP_SUL!AC532="","*",SP_SUL!AC532)</f>
        <v>*</v>
      </c>
      <c r="J530" s="122" t="str">
        <f>IF(SP_SUL!AA532="","*",SP_SUL!AA532)</f>
        <v>*</v>
      </c>
      <c r="K530" s="134" t="str">
        <f>IF(SP_SUL!AD532="","*",SP_SUL!AD532)</f>
        <v>*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 t="str">
        <f>IF(SP_SUL!B546="","*",SP_SUL!B546)</f>
        <v>*</v>
      </c>
      <c r="D544" s="121" t="str">
        <f>IF(SP_SUL!D546="","*",SP_SUL!D546)</f>
        <v>*</v>
      </c>
      <c r="E544" s="121" t="str">
        <f>IF(SP_SUL!H546="","*",SP_SUL!H546)</f>
        <v>*</v>
      </c>
      <c r="F544" s="137" t="str">
        <f>IF(SP_SUL!M546="","*",SP_SUL!M546)</f>
        <v>-</v>
      </c>
      <c r="G544" s="121" t="str">
        <f>IF(SP_SUL!I546="","*",SP_SUL!I546)</f>
        <v>*</v>
      </c>
      <c r="H544" s="121" t="str">
        <f>IF(SP_SUL!AB546="","*",SP_SUL!AB546)</f>
        <v>*</v>
      </c>
      <c r="I544" s="121" t="str">
        <f>IF(SP_SUL!AC546="","*",SP_SUL!AC546)</f>
        <v>*</v>
      </c>
      <c r="J544" s="122" t="str">
        <f>IF(SP_SUL!AA546="","*",SP_SUL!AA546)</f>
        <v>*</v>
      </c>
      <c r="K544" s="134" t="str">
        <f>IF(SP_SUL!AD546="","*",SP_SUL!AD546)</f>
        <v>*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*</v>
      </c>
      <c r="E545" s="121" t="str">
        <f>IF(SP_SUL!H547="","*",SP_SUL!H547)</f>
        <v>*</v>
      </c>
      <c r="F545" s="137" t="str">
        <f>IF(SP_SUL!M547="","*",SP_SUL!M547)</f>
        <v>-</v>
      </c>
      <c r="G545" s="121" t="str">
        <f>IF(SP_SUL!I547="","*",SP_SUL!I547)</f>
        <v>*</v>
      </c>
      <c r="H545" s="121" t="str">
        <f>IF(SP_SUL!AB547="","*",SP_SUL!AB547)</f>
        <v>*</v>
      </c>
      <c r="I545" s="121" t="str">
        <f>IF(SP_SUL!AC547="","*",SP_SUL!AC547)</f>
        <v>*</v>
      </c>
      <c r="J545" s="122" t="str">
        <f>IF(SP_SUL!AA547="","*",SP_SUL!AA547)</f>
        <v>*</v>
      </c>
      <c r="K545" s="134" t="str">
        <f>IF(SP_SUL!AD547="","*",SP_SUL!AD547)</f>
        <v>*</v>
      </c>
    </row>
    <row r="546" spans="2:11" s="123" customFormat="1" hidden="1">
      <c r="B546" s="120" t="str">
        <f>IF(SP_SUL!Y548="","*",SP_SUL!Y548)</f>
        <v>*</v>
      </c>
      <c r="C546" s="121" t="str">
        <f>IF(SP_SUL!B548="","*",SP_SUL!B548)</f>
        <v>*</v>
      </c>
      <c r="D546" s="121" t="str">
        <f>IF(SP_SUL!D548="","*",SP_SUL!D548)</f>
        <v>*</v>
      </c>
      <c r="E546" s="121" t="str">
        <f>IF(SP_SUL!H548="","*",SP_SUL!H548)</f>
        <v>*</v>
      </c>
      <c r="F546" s="137" t="str">
        <f>IF(SP_SUL!M548="","*",SP_SUL!M548)</f>
        <v>-</v>
      </c>
      <c r="G546" s="121" t="str">
        <f>IF(SP_SUL!I548="","*",SP_SUL!I548)</f>
        <v>*</v>
      </c>
      <c r="H546" s="121" t="str">
        <f>IF(SP_SUL!AB548="","*",SP_SUL!AB548)</f>
        <v>*</v>
      </c>
      <c r="I546" s="121" t="str">
        <f>IF(SP_SUL!AC548="","*",SP_SUL!AC548)</f>
        <v>*</v>
      </c>
      <c r="J546" s="122" t="str">
        <f>IF(SP_SUL!AA548="","*",SP_SUL!AA548)</f>
        <v>*</v>
      </c>
      <c r="K546" s="134" t="str">
        <f>IF(SP_SUL!AD548="","*",SP_SUL!AD548)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2025-12-23T09:31:06Z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