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155" documentId="120_S{118792C3-22EF-5104-A093-F22BFE3913F3}" xr6:coauthVersionLast="47" xr6:coauthVersionMax="47" xr10:uidLastSave="{ED094783-5E87-4F16-BB13-F027CF762B9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20" i="1" l="1" a="1"/>
  <c r="N120" i="1" s="1"/>
  <c r="M120" i="1" a="1"/>
  <c r="M120" i="1" s="1"/>
  <c r="N119" i="1" a="1"/>
  <c r="N119" i="1" s="1"/>
  <c r="M119" i="1" a="1"/>
  <c r="M119" i="1" s="1"/>
  <c r="N117" i="1" a="1"/>
  <c r="N117" i="1" s="1"/>
  <c r="M117" i="1" a="1"/>
  <c r="M117" i="1" s="1"/>
  <c r="N116" i="1" a="1"/>
  <c r="N116" i="1" s="1"/>
  <c r="M116" i="1" a="1"/>
  <c r="M116" i="1" s="1"/>
  <c r="M122" i="1" a="1"/>
  <c r="M122" i="1" s="1"/>
  <c r="N122" i="1" a="1"/>
  <c r="N122" i="1" s="1"/>
  <c r="N151" i="1" a="1"/>
  <c r="N151" i="1" s="1"/>
  <c r="M151" i="1" a="1"/>
  <c r="M151" i="1" s="1"/>
  <c r="M150" i="1" a="1"/>
  <c r="M150" i="1" s="1"/>
  <c r="M149" i="1" a="1"/>
  <c r="M149" i="1" s="1"/>
  <c r="M153" i="1" a="1"/>
  <c r="M153" i="1" s="1"/>
  <c r="N153" i="1" a="1"/>
  <c r="N153" i="1" s="1"/>
  <c r="M154" i="1" a="1"/>
  <c r="M154" i="1" s="1"/>
  <c r="M155" i="1" a="1"/>
  <c r="M155" i="1" s="1"/>
  <c r="N155" i="1" a="1"/>
  <c r="N155" i="1" s="1"/>
  <c r="N147" i="1" a="1"/>
  <c r="N147" i="1" s="1"/>
  <c r="M147" i="1" a="1"/>
  <c r="M147" i="1" s="1"/>
  <c r="N145" i="1" a="1"/>
  <c r="N145" i="1" s="1"/>
  <c r="M145" i="1" a="1"/>
  <c r="M145" i="1" s="1"/>
  <c r="N144" i="1" a="1"/>
  <c r="N144" i="1" s="1"/>
  <c r="M144" i="1" a="1"/>
  <c r="M144" i="1" s="1"/>
  <c r="M142" i="1" a="1"/>
  <c r="M142" i="1" s="1"/>
  <c r="N141" i="1" a="1"/>
  <c r="N141" i="1" s="1"/>
  <c r="M141" i="1" a="1"/>
  <c r="M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5" i="1" a="1"/>
  <c r="N135" i="1" s="1"/>
  <c r="M135" i="1" a="1"/>
  <c r="M135" i="1" s="1"/>
  <c r="N134" i="1" a="1"/>
  <c r="N134" i="1" s="1"/>
  <c r="M134" i="1" a="1"/>
  <c r="M134" i="1" s="1"/>
  <c r="N132" i="1" a="1"/>
  <c r="N132" i="1" s="1"/>
  <c r="M132" i="1" a="1"/>
  <c r="M132" i="1" s="1"/>
  <c r="N131" i="1" a="1"/>
  <c r="N131" i="1" s="1"/>
  <c r="M131" i="1" a="1"/>
  <c r="M131" i="1" s="1"/>
  <c r="N125" i="1" a="1"/>
  <c r="N125" i="1" s="1"/>
  <c r="M125" i="1" a="1"/>
  <c r="M125" i="1" s="1"/>
  <c r="N124" i="1" a="1"/>
  <c r="N124" i="1" s="1"/>
  <c r="M124" i="1" a="1"/>
  <c r="M124" i="1" s="1"/>
  <c r="N123" i="1" a="1"/>
  <c r="N123" i="1" s="1"/>
  <c r="M123" i="1" a="1"/>
  <c r="M123" i="1" s="1"/>
  <c r="M115" i="1" a="1"/>
  <c r="M115" i="1" s="1"/>
  <c r="N113" i="1" a="1"/>
  <c r="N113" i="1" s="1"/>
  <c r="M113" i="1" a="1"/>
  <c r="M113" i="1" s="1"/>
  <c r="N112" i="1" a="1"/>
  <c r="N112" i="1" s="1"/>
  <c r="M112" i="1" a="1"/>
  <c r="M112" i="1" s="1"/>
  <c r="N111" i="1" a="1"/>
  <c r="N111" i="1" s="1"/>
  <c r="M111" i="1" a="1"/>
  <c r="M111" i="1" s="1"/>
  <c r="N109" i="1" a="1"/>
  <c r="N109" i="1" s="1"/>
  <c r="M109" i="1" a="1"/>
  <c r="M109" i="1" s="1"/>
  <c r="N108" i="1" a="1"/>
  <c r="N108" i="1" s="1"/>
  <c r="M108" i="1" a="1"/>
  <c r="M108" i="1" s="1"/>
  <c r="N106" i="1" a="1"/>
  <c r="N106" i="1" s="1"/>
  <c r="M106" i="1" a="1"/>
  <c r="M106" i="1" s="1"/>
  <c r="N105" i="1" a="1"/>
  <c r="N105" i="1" s="1"/>
  <c r="M105" i="1" a="1"/>
  <c r="M105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BB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BB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/>
  <c r="BR39" i="1"/>
  <c r="BS39" i="1"/>
  <c r="BT39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BB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BB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BB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BB43" i="1"/>
  <c r="BE43" i="1" a="1"/>
  <c r="BE43" i="1"/>
  <c r="BR43" i="1"/>
  <c r="BS43" i="1"/>
  <c r="BT43" i="1"/>
  <c r="A44" i="1"/>
  <c r="C44" i="1"/>
  <c r="G44" i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BB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BB45" i="1"/>
  <c r="BE45" i="1" a="1"/>
  <c r="BE45" i="1"/>
  <c r="BR45" i="1"/>
  <c r="BS45" i="1"/>
  <c r="BT45" i="1"/>
  <c r="A46" i="1"/>
  <c r="C46" i="1"/>
  <c r="G46" i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BB46" i="1"/>
  <c r="BE46" i="1" a="1"/>
  <c r="BE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BB47" i="1"/>
  <c r="BE47" i="1" a="1"/>
  <c r="BE47" i="1"/>
  <c r="BR47" i="1"/>
  <c r="BS47" i="1"/>
  <c r="BT47" i="1"/>
  <c r="A48" i="1"/>
  <c r="C48" i="1"/>
  <c r="G48" i="1"/>
  <c r="R48" i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BB48" i="1"/>
  <c r="BE48" i="1" a="1"/>
  <c r="BE48" i="1"/>
  <c r="BR48" i="1"/>
  <c r="BS48" i="1"/>
  <c r="BT48" i="1"/>
  <c r="A49" i="1"/>
  <c r="C49" i="1"/>
  <c r="G49" i="1"/>
  <c r="R49" i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BB49" i="1"/>
  <c r="BE49" i="1" a="1"/>
  <c r="BE49" i="1"/>
  <c r="BR49" i="1"/>
  <c r="BS49" i="1"/>
  <c r="BT49" i="1"/>
  <c r="A50" i="1"/>
  <c r="C50" i="1"/>
  <c r="G50" i="1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BB50" i="1"/>
  <c r="BE50" i="1" a="1"/>
  <c r="BE50" i="1"/>
  <c r="BR50" i="1"/>
  <c r="BS50" i="1"/>
  <c r="BT50" i="1"/>
  <c r="A51" i="1"/>
  <c r="C51" i="1"/>
  <c r="G51" i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BB51" i="1"/>
  <c r="BE51" i="1" a="1"/>
  <c r="BE51" i="1"/>
  <c r="BR51" i="1"/>
  <c r="BS51" i="1"/>
  <c r="BT51" i="1"/>
  <c r="A52" i="1"/>
  <c r="C52" i="1"/>
  <c r="G52" i="1"/>
  <c r="M52" i="1" a="1"/>
  <c r="M52" i="1"/>
  <c r="K49" i="15" s="1"/>
  <c r="N52" i="1" a="1"/>
  <c r="N52" i="1"/>
  <c r="L49" i="15" s="1"/>
  <c r="R52" i="1"/>
  <c r="S52" i="1" a="1"/>
  <c r="S52" i="1"/>
  <c r="D49" i="15" s="1"/>
  <c r="T52" i="1" a="1"/>
  <c r="T52" i="1"/>
  <c r="E49" i="15" s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BB52" i="1"/>
  <c r="BE52" i="1" a="1"/>
  <c r="BE52" i="1"/>
  <c r="BR52" i="1"/>
  <c r="BS52" i="1"/>
  <c r="BT52" i="1"/>
  <c r="A53" i="1"/>
  <c r="C53" i="1"/>
  <c r="G53" i="1"/>
  <c r="R53" i="1"/>
  <c r="S53" i="1" a="1"/>
  <c r="S53" i="1"/>
  <c r="D50" i="15" s="1"/>
  <c r="T53" i="1" a="1"/>
  <c r="T53" i="1"/>
  <c r="E50" i="15" s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BB53" i="1"/>
  <c r="BE53" i="1" a="1"/>
  <c r="BE53" i="1"/>
  <c r="BR53" i="1"/>
  <c r="BS53" i="1"/>
  <c r="BT53" i="1"/>
  <c r="A54" i="1"/>
  <c r="C54" i="1"/>
  <c r="G54" i="1"/>
  <c r="R54" i="1"/>
  <c r="S54" i="1" a="1"/>
  <c r="S54" i="1"/>
  <c r="D51" i="15" s="1"/>
  <c r="T54" i="1" a="1"/>
  <c r="T54" i="1"/>
  <c r="E51" i="15" s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BB54" i="1"/>
  <c r="BE54" i="1" a="1"/>
  <c r="BE54" i="1"/>
  <c r="BR54" i="1"/>
  <c r="BS54" i="1"/>
  <c r="BT54" i="1"/>
  <c r="A55" i="1"/>
  <c r="C55" i="1"/>
  <c r="G55" i="1"/>
  <c r="R55" i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BB55" i="1"/>
  <c r="BE55" i="1" a="1"/>
  <c r="BE55" i="1"/>
  <c r="BR55" i="1"/>
  <c r="BS55" i="1"/>
  <c r="BT55" i="1"/>
  <c r="A56" i="1"/>
  <c r="C56" i="1"/>
  <c r="G56" i="1"/>
  <c r="R56" i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BB56" i="1"/>
  <c r="BE56" i="1" a="1"/>
  <c r="BE56" i="1"/>
  <c r="BR56" i="1"/>
  <c r="BS56" i="1"/>
  <c r="BT56" i="1"/>
  <c r="A57" i="1"/>
  <c r="C57" i="1"/>
  <c r="G57" i="1"/>
  <c r="R57" i="1"/>
  <c r="S57" i="1" a="1"/>
  <c r="S57" i="1"/>
  <c r="D54" i="15" s="1"/>
  <c r="T57" i="1" a="1"/>
  <c r="T57" i="1"/>
  <c r="E54" i="15" s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BB57" i="1"/>
  <c r="BE57" i="1" a="1"/>
  <c r="BE57" i="1"/>
  <c r="BR57" i="1"/>
  <c r="BS57" i="1"/>
  <c r="BT57" i="1"/>
  <c r="A58" i="1"/>
  <c r="C58" i="1"/>
  <c r="G58" i="1"/>
  <c r="M58" i="1" a="1"/>
  <c r="M58" i="1"/>
  <c r="K55" i="15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BB58" i="1"/>
  <c r="BE58" i="1" a="1"/>
  <c r="BE58" i="1"/>
  <c r="BR58" i="1"/>
  <c r="BS58" i="1"/>
  <c r="BT58" i="1"/>
  <c r="A59" i="1"/>
  <c r="C59" i="1"/>
  <c r="G59" i="1"/>
  <c r="R59" i="1"/>
  <c r="S59" i="1" a="1"/>
  <c r="S59" i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BB59" i="1"/>
  <c r="BE59" i="1" a="1"/>
  <c r="BE59" i="1"/>
  <c r="BR59" i="1"/>
  <c r="BS59" i="1"/>
  <c r="BT59" i="1"/>
  <c r="A60" i="1"/>
  <c r="C60" i="1"/>
  <c r="G60" i="1"/>
  <c r="R60" i="1"/>
  <c r="S60" i="1" a="1"/>
  <c r="S60" i="1"/>
  <c r="D57" i="15" s="1"/>
  <c r="T60" i="1" a="1"/>
  <c r="T60" i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BB60" i="1"/>
  <c r="BE60" i="1" a="1"/>
  <c r="BE60" i="1"/>
  <c r="BR60" i="1"/>
  <c r="BS60" i="1"/>
  <c r="BT60" i="1"/>
  <c r="A61" i="1"/>
  <c r="C61" i="1"/>
  <c r="G61" i="1"/>
  <c r="R61" i="1"/>
  <c r="S61" i="1" a="1"/>
  <c r="S61" i="1"/>
  <c r="D58" i="15" s="1"/>
  <c r="T61" i="1" a="1"/>
  <c r="T61" i="1"/>
  <c r="E58" i="15" s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BB61" i="1"/>
  <c r="BE61" i="1" a="1"/>
  <c r="BE61" i="1"/>
  <c r="BR61" i="1"/>
  <c r="BS61" i="1"/>
  <c r="BT61" i="1"/>
  <c r="A62" i="1"/>
  <c r="C62" i="1"/>
  <c r="G62" i="1"/>
  <c r="R62" i="1"/>
  <c r="S62" i="1" a="1"/>
  <c r="S62" i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BB62" i="1"/>
  <c r="BE62" i="1" a="1"/>
  <c r="BE62" i="1"/>
  <c r="BR62" i="1"/>
  <c r="BS62" i="1"/>
  <c r="BT62" i="1"/>
  <c r="A63" i="1"/>
  <c r="C63" i="1"/>
  <c r="G63" i="1"/>
  <c r="R63" i="1"/>
  <c r="S63" i="1" a="1"/>
  <c r="S63" i="1"/>
  <c r="D60" i="15" s="1"/>
  <c r="T63" i="1" a="1"/>
  <c r="T63" i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BB63" i="1"/>
  <c r="BE63" i="1" a="1"/>
  <c r="BE63" i="1"/>
  <c r="BR63" i="1"/>
  <c r="BS63" i="1"/>
  <c r="BT63" i="1"/>
  <c r="A64" i="1"/>
  <c r="C64" i="1"/>
  <c r="G64" i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/>
  <c r="BR64" i="1"/>
  <c r="BS64" i="1"/>
  <c r="BT64" i="1"/>
  <c r="A65" i="1"/>
  <c r="C65" i="1"/>
  <c r="G65" i="1"/>
  <c r="R65" i="1"/>
  <c r="S65" i="1" a="1"/>
  <c r="S65" i="1"/>
  <c r="D62" i="15" s="1"/>
  <c r="T65" i="1" a="1"/>
  <c r="T65" i="1" s="1"/>
  <c r="E62" i="15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BB66" i="1"/>
  <c r="BE66" i="1" a="1"/>
  <c r="BE66" i="1" s="1"/>
  <c r="BR66" i="1"/>
  <c r="BS66" i="1"/>
  <c r="BT66" i="1"/>
  <c r="A67" i="1"/>
  <c r="C67" i="1"/>
  <c r="G67" i="1"/>
  <c r="M67" i="1" a="1"/>
  <c r="M67" i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M67" i="1"/>
  <c r="AN67" i="1"/>
  <c r="AO67" i="1"/>
  <c r="AP67" i="1"/>
  <c r="M67" i="10" s="1"/>
  <c r="AQ67" i="1"/>
  <c r="BB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BB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AJ80" i="1"/>
  <c r="AK80" i="1"/>
  <c r="K80" i="10" s="1"/>
  <c r="AL80" i="1"/>
  <c r="AO80" i="1"/>
  <c r="AP80" i="1"/>
  <c r="M80" i="10" s="1"/>
  <c r="AQ80" i="1"/>
  <c r="BR80" i="1"/>
  <c r="BB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AJ83" i="1"/>
  <c r="AK83" i="1"/>
  <c r="K83" i="10" s="1"/>
  <c r="AL83" i="1"/>
  <c r="AO83" i="1"/>
  <c r="AP83" i="1"/>
  <c r="M83" i="10" s="1"/>
  <c r="AQ83" i="1"/>
  <c r="BB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AJ86" i="1"/>
  <c r="AK86" i="1"/>
  <c r="K86" i="10" s="1"/>
  <c r="AL86" i="1"/>
  <c r="AO86" i="1"/>
  <c r="AP86" i="1"/>
  <c r="M86" i="10" s="1"/>
  <c r="AQ86" i="1"/>
  <c r="BB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L92" i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102" i="10" s="1"/>
  <c r="AL102" i="1"/>
  <c r="AO102" i="1"/>
  <c r="AP102" i="1"/>
  <c r="M102" i="10" s="1"/>
  <c r="AQ102" i="1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K102" i="15"/>
  <c r="L102" i="15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K103" i="15"/>
  <c r="L103" i="15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K104" i="15"/>
  <c r="L104" i="15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K105" i="15"/>
  <c r="L105" i="15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K106" i="15"/>
  <c r="L106" i="15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K108" i="15"/>
  <c r="L108" i="15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K109" i="15"/>
  <c r="L109" i="15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K110" i="15"/>
  <c r="L110" i="15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K112" i="15"/>
  <c r="L112" i="15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K113" i="15"/>
  <c r="L113" i="15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K114" i="15"/>
  <c r="L114" i="15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K115" i="15"/>
  <c r="L115" i="15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K116" i="15"/>
  <c r="L116" i="15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K117" i="15"/>
  <c r="L117" i="15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K118" i="15"/>
  <c r="L118" i="15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K119" i="15"/>
  <c r="L119" i="15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K120" i="15"/>
  <c r="L120" i="15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K121" i="15"/>
  <c r="L121" i="15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K122" i="15"/>
  <c r="L122" i="15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L124" i="15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K128" i="15"/>
  <c r="L128" i="15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K129" i="15"/>
  <c r="L129" i="15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AP132" i="1"/>
  <c r="M132" i="10" s="1"/>
  <c r="AQ132" i="1"/>
  <c r="BR132" i="1"/>
  <c r="BS132" i="1"/>
  <c r="BT132" i="1"/>
  <c r="A133" i="1"/>
  <c r="C133" i="1"/>
  <c r="G133" i="1"/>
  <c r="K130" i="15"/>
  <c r="L130" i="15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K131" i="15"/>
  <c r="L131" i="15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K132" i="15"/>
  <c r="L132" i="15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K135" i="15"/>
  <c r="L135" i="15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K136" i="15"/>
  <c r="L136" i="15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AP139" i="1"/>
  <c r="M139" i="10" s="1"/>
  <c r="AQ139" i="1"/>
  <c r="BR139" i="1"/>
  <c r="BS139" i="1"/>
  <c r="BT139" i="1"/>
  <c r="A140" i="1"/>
  <c r="C140" i="1"/>
  <c r="G140" i="1"/>
  <c r="K137" i="15"/>
  <c r="L137" i="15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K138" i="15"/>
  <c r="L138" i="15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K139" i="15"/>
  <c r="L139" i="15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K141" i="15"/>
  <c r="L141" i="15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K142" i="15"/>
  <c r="L142" i="15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K143" i="15"/>
  <c r="L143" i="15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K144" i="15"/>
  <c r="L144" i="15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K146" i="15"/>
  <c r="L146" i="15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K151" i="15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K152" i="15"/>
  <c r="L152" i="15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C996" i="1" l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AM139" i="1"/>
  <c r="N139" i="10" s="1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AM102" i="1"/>
  <c r="N102" i="10" s="1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AM92" i="1"/>
  <c r="N92" i="10" s="1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92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2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2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AN142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<sst xmlns="http://schemas.openxmlformats.org/spreadsheetml/2006/main" count="4648" uniqueCount="1274">
  <si>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</si>
  <si>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</si>
  <si>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</si>
  <si>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</si>
  <si>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</si>
  <si>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</si>
  <si>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</si>
  <si>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</si>
  <si>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</si>
  <si>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</si>
  <si>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</si>
  <si>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</si>
  <si>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</si>
  <si>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</si>
  <si>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</si>
  <si>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</si>
  <si>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</si>
  <si>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</si>
  <si>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</si>
  <si>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</si>
  <si>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</si>
  <si>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</si>
  <si>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</si>
  <si>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</si>
  <si>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</si>
  <si>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</si>
  <si>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</si>
  <si>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</si>
  <si>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</si>
  <si>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</si>
  <si>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</si>
  <si>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</si>
  <si>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</si>
  <si>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</si>
  <si>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</si>
  <si>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</si>
  <si>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</si>
  <si>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</si>
  <si>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</si>
  <si>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</si>
  <si>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</si>
  <si>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</si>
  <si>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</si>
  <si>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</si>
  <si>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</si>
  <si>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</si>
  <si>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</si>
  <si>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</si>
  <si>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</si>
  <si>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</si>
  <si>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</si>
  <si>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</si>
  <si>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</si>
  <si>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</si>
  <si>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</si>
  <si>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</si>
  <si>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</si>
  <si>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</si>
  <si>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</si>
  <si>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</si>
  <si>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</si>
  <si>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</si>
  <si>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</si>
  <si>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</si>
  <si>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</si>
  <si>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</si>
  <si>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</si>
  <si>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</si>
  <si>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</si>
  <si>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</si>
  <si>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</si>
  <si>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</si>
  <si>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</si>
  <si>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</si>
  <si>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</si>
  <si>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</si>
  <si>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</si>
  <si>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</si>
  <si>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</si>
  <si>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</si>
  <si>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</si>
  <si>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</si>
  <si>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</si>
  <si>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</si>
  <si>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</si>
  <si>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</si>
  <si>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</si>
  <si>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</si>
  <si>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</si>
  <si>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</si>
  <si>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</si>
  <si>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</si>
  <si>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</si>
  <si>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</si>
  <si>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</si>
  <si>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</si>
  <si>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</si>
  <si>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</si>
  <si>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</si>
  <si>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</si>
  <si>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</si>
  <si>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</si>
  <si>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</si>
  <si>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</si>
  <si>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</si>
  <si>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</si>
  <si>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</si>
  <si>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</si>
  <si>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</si>
  <si>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</si>
  <si>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</si>
  <si>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</si>
  <si>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</si>
  <si>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</si>
  <si>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</si>
  <si>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</si>
  <si>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</si>
  <si>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</si>
  <si>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</si>
  <si>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</si>
  <si>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</si>
  <si>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</si>
  <si>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</si>
  <si>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</si>
  <si>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</si>
  <si>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</si>
  <si>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</si>
  <si>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</si>
  <si>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</si>
  <si>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</si>
  <si>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</si>
  <si>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</si>
  <si>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</si>
  <si>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</si>
  <si>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</si>
  <si>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</si>
  <si>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</si>
  <si>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</si>
  <si>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</si>
  <si>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</si>
  <si>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</si>
  <si>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</si>
  <si>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</si>
  <si>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</si>
  <si>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</si>
  <si>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</si>
  <si>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</si>
  <si>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</si>
  <si>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</si>
  <si>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</si>
  <si>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</si>
  <si>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</si>
  <si>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</si>
  <si>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</si>
  <si>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</si>
  <si>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</si>
  <si>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</si>
  <si>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</si>
  <si>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</si>
  <si>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</si>
  <si>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</si>
  <si>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</si>
  <si>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</si>
  <si>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</si>
  <si>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</si>
  <si>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</si>
  <si>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</si>
  <si>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</si>
  <si>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</si>
  <si>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</si>
  <si>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</si>
  <si>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</si>
  <si>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</si>
  <si>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</si>
  <si>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</si>
  <si>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</si>
  <si>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</si>
  <si>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</si>
  <si>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</si>
  <si>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</si>
  <si>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</si>
  <si>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</si>
  <si>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</si>
  <si>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</si>
  <si>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</si>
  <si>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</si>
  <si>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</si>
  <si>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</si>
  <si>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</si>
  <si>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</si>
  <si>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</si>
  <si>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</si>
  <si>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</si>
  <si>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</si>
  <si>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</si>
  <si>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</si>
  <si>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</si>
  <si>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</si>
  <si>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</si>
  <si>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</si>
  <si>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</si>
  <si>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</si>
  <si>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</si>
  <si>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</si>
  <si>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</si>
  <si>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</si>
  <si>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</si>
  <si>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</si>
  <si>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</si>
  <si>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</si>
  <si>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</si>
  <si>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</si>
  <si>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</si>
  <si>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</si>
  <si>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</si>
  <si>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</si>
  <si>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</si>
  <si>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</si>
  <si>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</si>
  <si>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</si>
  <si>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</si>
  <si>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</si>
  <si>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</si>
  <si>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</si>
  <si>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</si>
  <si>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</si>
  <si>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</si>
  <si>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</si>
  <si>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</si>
  <si>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</si>
  <si>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</si>
  <si>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</si>
  <si>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</si>
  <si>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</si>
  <si>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</si>
  <si>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</si>
  <si>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</si>
  <si>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</si>
  <si>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</si>
  <si>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</si>
  <si>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</si>
  <si>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</si>
  <si>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</si>
  <si>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</si>
  <si>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</si>
  <si>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</si>
  <si>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</si>
  <si>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</si>
  <si>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</si>
  <si>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</si>
  <si>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</si>
  <si>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</si>
  <si>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</si>
  <si>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</si>
  <si>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</si>
  <si>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</si>
  <si>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</si>
  <si>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</si>
  <si>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</si>
  <si>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</si>
  <si>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</si>
  <si>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</si>
  <si>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</si>
  <si>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</si>
  <si>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</si>
  <si>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</si>
  <si>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</si>
  <si>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</si>
  <si>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</si>
  <si>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</si>
  <si>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</si>
  <si>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</si>
  <si>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</si>
  <si>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</si>
  <si>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</si>
  <si>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</si>
  <si>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</si>
  <si>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</si>
  <si>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</si>
  <si>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</si>
  <si>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</si>
  <si>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</si>
  <si>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</si>
  <si>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</si>
  <si>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</si>
  <si>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</si>
  <si>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</si>
  <si>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</si>
  <si>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</si>
  <si>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</si>
  <si>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</si>
  <si>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</si>
  <si>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</si>
  <si>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</si>
  <si>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</si>
  <si>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</si>
  <si>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</si>
  <si>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</si>
  <si>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</si>
  <si>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</si>
  <si>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</si>
  <si>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</si>
  <si>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</si>
  <si>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</si>
  <si>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</si>
  <si>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</si>
  <si>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</si>
  <si>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</si>
  <si>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</si>
  <si>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</si>
  <si>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</si>
  <si>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</si>
  <si>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</si>
  <si>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</si>
  <si>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</si>
  <si>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</si>
  <si>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</si>
  <si>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</si>
  <si>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</si>
  <si>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</si>
  <si>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</si>
  <si>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</si>
  <si>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</si>
  <si>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</si>
  <si>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</si>
  <si>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</si>
  <si>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</si>
  <si>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</si>
  <si>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</si>
  <si>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</si>
  <si>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</si>
  <si>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</si>
  <si>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</si>
  <si>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</si>
  <si>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</si>
  <si>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</si>
  <si>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</si>
  <si>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</si>
  <si>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</si>
  <si>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</si>
  <si>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</si>
  <si>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</si>
  <si>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</si>
  <si>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</si>
  <si>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</si>
  <si>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</si>
  <si>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</si>
  <si>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</si>
  <si>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</si>
  <si>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</si>
  <si>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</si>
  <si>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</si>
  <si>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</si>
  <si>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</si>
  <si>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</si>
  <si>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</si>
  <si>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</si>
  <si>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</si>
  <si>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</si>
  <si>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</si>
  <si>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</si>
  <si>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</si>
  <si>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</si>
  <si>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</si>
  <si>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</si>
  <si>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</si>
  <si>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</si>
  <si>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</si>
  <si>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</si>
  <si>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</si>
  <si>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</si>
  <si>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</si>
  <si>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</si>
  <si>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</si>
  <si>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</si>
  <si>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</si>
  <si>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</si>
  <si>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</si>
  <si>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</si>
  <si>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</si>
  <si>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</si>
  <si>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</si>
  <si>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</si>
  <si>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</si>
  <si>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</si>
  <si>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</si>
  <si>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</si>
  <si>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</si>
  <si>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</si>
  <si>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</si>
  <si>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</si>
  <si>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</si>
  <si>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</si>
  <si>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</si>
  <si>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</si>
  <si>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</si>
  <si>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</si>
  <si>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</si>
  <si>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</si>
  <si>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</si>
  <si>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</si>
  <si>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</si>
  <si>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</si>
  <si>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</si>
  <si>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</si>
  <si>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</si>
  <si>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</si>
  <si>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</si>
  <si>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</si>
  <si>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</si>
  <si>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</si>
  <si>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</si>
  <si>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</si>
  <si>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</si>
  <si>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</si>
  <si>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</si>
  <si>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</si>
  <si>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</si>
  <si>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</si>
  <si>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</si>
  <si>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</si>
  <si>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</si>
  <si>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</si>
  <si>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</si>
  <si>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</si>
  <si>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</si>
  <si>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</si>
  <si>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</si>
  <si>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</si>
  <si>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</si>
  <si>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</si>
  <si>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</si>
  <si>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</si>
  <si>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</si>
  <si>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</si>
  <si>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</si>
  <si>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</si>
  <si>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</si>
  <si>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</si>
  <si>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</si>
  <si>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</si>
  <si>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</si>
  <si>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</si>
  <si>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</si>
  <si>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</si>
  <si>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</si>
  <si>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</si>
  <si>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</si>
  <si>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</si>
  <si>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</si>
  <si>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</si>
  <si>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</si>
  <si>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</si>
  <si>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</si>
  <si>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</si>
  <si>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</si>
  <si>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</si>
  <si>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</si>
  <si>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</si>
  <si>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</si>
  <si>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</si>
  <si>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</si>
  <si>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</si>
  <si>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</si>
  <si>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</si>
  <si>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</si>
  <si>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</si>
  <si>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</si>
  <si>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</si>
  <si>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</si>
  <si>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</si>
  <si>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</si>
  <si>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</si>
  <si>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</si>
  <si>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</si>
  <si>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</si>
  <si>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</si>
  <si>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</si>
  <si>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</si>
  <si>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</si>
  <si>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</si>
  <si>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</si>
  <si>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</si>
  <si>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</si>
  <si>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</si>
  <si>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</si>
  <si>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</si>
  <si>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</si>
  <si>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</si>
  <si>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</si>
  <si>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</si>
  <si>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</si>
  <si>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</si>
  <si>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</si>
  <si>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</si>
  <si>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</si>
  <si>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</si>
  <si>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</si>
  <si>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</si>
  <si>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</si>
  <si>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</si>
  <si>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</si>
  <si>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</si>
  <si>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</si>
  <si>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</si>
  <si>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</si>
  <si>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</si>
  <si>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</si>
  <si>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</si>
  <si>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</si>
  <si>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</si>
  <si>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</si>
  <si>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</si>
  <si>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</si>
  <si>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</si>
  <si>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</si>
  <si>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</si>
  <si>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</si>
  <si>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</si>
  <si>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</si>
  <si>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</si>
  <si>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</si>
  <si>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</si>
  <si>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</si>
  <si>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</si>
  <si>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</si>
  <si>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</si>
  <si>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</si>
  <si>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</si>
  <si>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</si>
  <si>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</si>
  <si>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</si>
  <si>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</si>
  <si>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</si>
  <si>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</si>
  <si>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</si>
  <si>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</si>
  <si>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</si>
  <si>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</si>
  <si>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</si>
  <si>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</si>
  <si>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</si>
  <si>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</si>
  <si>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</si>
  <si>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</si>
  <si>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</si>
  <si>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</si>
  <si>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</si>
  <si>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</si>
  <si>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</si>
  <si>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</si>
  <si>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</si>
  <si>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</si>
  <si>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</si>
  <si>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</si>
  <si>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</si>
  <si>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</si>
  <si>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</si>
  <si>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</si>
  <si>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</si>
  <si>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</si>
  <si>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</si>
  <si>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</si>
  <si>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</si>
  <si>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</si>
  <si>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</si>
  <si>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</si>
  <si>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</si>
  <si>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</si>
  <si>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</si>
  <si>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</si>
  <si>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</si>
  <si>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</si>
  <si>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</si>
  <si>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</si>
  <si>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</si>
  <si>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</si>
  <si>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</si>
  <si>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</si>
  <si>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</si>
  <si>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</si>
  <si>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</si>
  <si>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</si>
  <si>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</si>
  <si>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</si>
  <si>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</si>
  <si>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</si>
  <si>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</si>
  <si>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</si>
  <si>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</si>
  <si>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</si>
  <si>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</si>
  <si>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</si>
  <si>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</si>
  <si>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</si>
  <si>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</si>
  <si>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</si>
  <si>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</si>
  <si>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</si>
  <si>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</si>
  <si>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</si>
  <si>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</si>
  <si>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</si>
  <si>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</si>
  <si>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</si>
  <si>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</si>
  <si>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</si>
  <si>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</si>
  <si>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</si>
  <si>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</si>
  <si>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</si>
  <si>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</si>
  <si>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</si>
  <si>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</si>
  <si>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</si>
  <si>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</si>
  <si>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</si>
  <si>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</si>
  <si>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</si>
  <si>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</si>
  <si>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</si>
  <si>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</si>
  <si>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</si>
  <si>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</si>
  <si>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</si>
  <si>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</si>
  <si>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</si>
  <si>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</si>
  <si>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</si>
  <si>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</si>
  <si>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</si>
  <si>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</si>
  <si>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</si>
  <si>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</si>
  <si>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</si>
  <si>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</si>
  <si>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</si>
  <si>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</si>
  <si>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</si>
  <si>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</si>
  <si>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</si>
  <si>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</si>
  <si>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</si>
  <si>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</si>
  <si>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</si>
  <si>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</si>
  <si>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</si>
  <si>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</si>
  <si>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</si>
  <si>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</si>
  <si>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</si>
  <si>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</si>
  <si>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</si>
  <si>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</si>
  <si>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</si>
  <si>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</si>
  <si>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</si>
  <si>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</si>
  <si>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</si>
  <si>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</si>
  <si>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</si>
  <si>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</si>
  <si>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</si>
  <si>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</si>
  <si>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</si>
  <si>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</si>
  <si>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</si>
  <si>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</si>
  <si>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</si>
  <si>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</si>
  <si>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</si>
  <si>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</si>
  <si>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</si>
  <si>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</si>
  <si>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</si>
  <si>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</si>
  <si>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</si>
  <si>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</si>
  <si>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</si>
  <si>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</si>
  <si>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</si>
  <si>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</si>
  <si>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</si>
  <si>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</si>
  <si>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</si>
  <si>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</si>
  <si>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</si>
  <si>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</si>
  <si>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</si>
  <si>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</si>
  <si>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</si>
  <si>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</si>
  <si>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</si>
  <si>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</si>
  <si>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</si>
  <si>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</si>
  <si>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</si>
  <si>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</si>
  <si>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</si>
  <si>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</si>
  <si>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</si>
  <si>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</si>
  <si>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</si>
  <si>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</si>
  <si>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</si>
  <si>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</si>
  <si>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</si>
  <si>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</si>
  <si>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</si>
  <si>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</si>
  <si>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</si>
  <si>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</si>
  <si>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</si>
  <si>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</si>
  <si>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</si>
  <si>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</si>
  <si>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</si>
  <si>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</si>
  <si>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</si>
  <si>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</si>
  <si>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</si>
  <si>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</si>
  <si>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</si>
  <si>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</si>
  <si>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</si>
  <si>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</si>
  <si>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</si>
  <si>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</si>
  <si>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</si>
  <si>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</si>
  <si>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</si>
  <si>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</si>
  <si>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</si>
  <si>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</si>
  <si>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</si>
  <si>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</si>
  <si>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</si>
  <si>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</si>
  <si>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</si>
  <si>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</si>
  <si>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</si>
  <si>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</si>
  <si>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</si>
  <si>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</si>
  <si>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</si>
  <si>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</si>
  <si>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</si>
  <si>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</si>
  <si>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</si>
  <si>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</si>
  <si>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</si>
  <si>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</si>
  <si>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</si>
  <si>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</si>
  <si>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</si>
  <si>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</si>
  <si>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</si>
  <si>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</si>
  <si>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</si>
  <si>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</si>
  <si>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</si>
  <si>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</si>
  <si>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</si>
  <si>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</si>
  <si>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</si>
  <si>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</si>
  <si>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</si>
  <si>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</si>
  <si>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</si>
  <si>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</si>
  <si>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</si>
  <si>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</si>
  <si>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</si>
  <si>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</si>
  <si>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</si>
  <si>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</si>
  <si>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</si>
  <si>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</si>
  <si>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</si>
  <si>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</si>
  <si>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</si>
  <si>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</si>
  <si>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</si>
  <si>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</si>
  <si>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</si>
  <si>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</si>
  <si>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</si>
  <si>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</si>
  <si>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</si>
  <si>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</si>
  <si>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</si>
  <si>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</si>
  <si>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</si>
  <si>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</si>
  <si>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</si>
  <si>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</si>
  <si>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</si>
  <si>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</si>
  <si>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</si>
  <si>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</si>
  <si>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</si>
  <si>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</si>
  <si>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</si>
  <si>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</si>
  <si>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</si>
  <si>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</si>
  <si>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</si>
  <si>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</si>
  <si>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</si>
  <si>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</si>
  <si>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</si>
  <si>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</si>
  <si>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</si>
  <si>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</si>
  <si>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</si>
  <si>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</si>
  <si>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</si>
  <si>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</si>
  <si>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</si>
  <si>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</si>
  <si>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</si>
  <si>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</si>
  <si>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</si>
  <si>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</si>
  <si>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</si>
  <si>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</si>
  <si>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</si>
  <si>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</si>
  <si>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</si>
  <si>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</si>
  <si>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</si>
  <si>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</si>
  <si>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</si>
  <si>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</si>
  <si>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</si>
  <si>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</si>
  <si>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</si>
  <si>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</si>
  <si>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</si>
  <si>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</si>
  <si>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</si>
  <si>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</si>
  <si>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</si>
  <si>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</si>
  <si>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</si>
  <si>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</si>
  <si>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</si>
  <si>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</si>
  <si>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</si>
  <si>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</si>
  <si>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</si>
  <si>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</si>
  <si>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</si>
  <si>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</si>
  <si>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</si>
  <si>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</si>
  <si>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</si>
  <si>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</si>
  <si>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</si>
  <si>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</si>
  <si>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</si>
  <si>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</si>
  <si>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</si>
  <si>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</si>
  <si>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</si>
  <si>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</si>
  <si>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</si>
  <si>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</si>
  <si>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</si>
  <si>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</si>
  <si>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</si>
  <si>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</si>
  <si>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</si>
  <si>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</si>
  <si>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</si>
  <si>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</si>
  <si>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</si>
  <si>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</si>
  <si>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</si>
  <si>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</si>
  <si>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</si>
  <si>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</si>
  <si>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</si>
  <si>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</si>
  <si>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</si>
  <si>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</si>
  <si>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</si>
  <si>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</si>
  <si>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</si>
  <si>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</si>
  <si>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</si>
  <si>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</si>
  <si>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</si>
  <si>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</si>
  <si>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</si>
  <si>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</si>
  <si>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</si>
  <si>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</si>
  <si>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</si>
  <si>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</si>
  <si>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</si>
  <si>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</si>
  <si>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</si>
  <si>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</si>
  <si>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</si>
  <si>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</si>
  <si>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</si>
  <si>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</si>
  <si>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</si>
  <si>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</si>
  <si>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</si>
  <si>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</si>
  <si>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</si>
  <si>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</si>
  <si>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</si>
  <si>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</si>
  <si>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</si>
  <si>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</si>
  <si>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</si>
  <si>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</si>
  <si>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</si>
  <si>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</si>
  <si>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</si>
  <si>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</si>
  <si>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</si>
  <si>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</si>
  <si>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</si>
  <si>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</si>
  <si>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</si>
  <si>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</si>
  <si>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</si>
  <si>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</si>
  <si>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</si>
  <si>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</si>
  <si>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</si>
  <si>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</si>
  <si>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</si>
  <si>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</si>
  <si>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</si>
  <si>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</si>
  <si>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</si>
  <si>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</si>
  <si>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</si>
  <si>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</si>
  <si>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</si>
  <si>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</si>
  <si>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</si>
  <si>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</si>
  <si>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</si>
  <si>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</si>
  <si>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</si>
  <si>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</si>
  <si>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</si>
  <si>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</si>
  <si>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</si>
  <si>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</si>
  <si>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</si>
  <si>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</si>
  <si>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</si>
  <si>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</si>
  <si>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</si>
  <si>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</si>
  <si>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</si>
  <si>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</si>
  <si>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</si>
  <si>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</si>
  <si>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</si>
  <si>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</si>
  <si>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</si>
  <si>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</si>
  <si>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</si>
  <si>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</si>
  <si>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</si>
  <si>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</si>
  <si>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</si>
  <si>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</si>
  <si>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</si>
  <si>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</si>
  <si>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</si>
  <si>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</si>
  <si>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</si>
  <si>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</si>
  <si>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</si>
  <si>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</si>
  <si>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</si>
  <si>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</si>
  <si>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</si>
  <si>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</si>
  <si>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</si>
  <si>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</si>
  <si>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</si>
  <si>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</si>
  <si>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</si>
  <si>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</si>
  <si>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</si>
  <si>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</si>
  <si>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</si>
  <si>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</si>
  <si>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</si>
  <si>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</si>
  <si>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</si>
  <si>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</si>
  <si>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</si>
  <si>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</si>
  <si>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</si>
  <si>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</si>
  <si>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</si>
  <si>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</si>
  <si>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</si>
  <si>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</si>
  <si>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</si>
  <si>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</si>
  <si>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</si>
  <si>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</si>
  <si>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</si>
  <si>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</si>
  <si>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</si>
  <si>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</si>
  <si>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</si>
  <si>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</si>
  <si>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</si>
  <si>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</si>
  <si>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</si>
  <si>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</si>
  <si>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</si>
  <si>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</si>
  <si>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</si>
  <si>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</si>
  <si>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</si>
  <si>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</si>
  <si>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</si>
  <si>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</si>
  <si>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</si>
  <si>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</si>
  <si>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</si>
  <si>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</si>
  <si>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</si>
  <si>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</si>
  <si>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</si>
  <si>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</si>
  <si>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</si>
  <si>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</si>
  <si>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</si>
  <si>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</si>
  <si>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</si>
  <si>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</si>
  <si>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</si>
  <si>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</si>
  <si>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</si>
  <si>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</si>
  <si>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</si>
  <si>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</si>
  <si>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</si>
  <si>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</si>
  <si>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</si>
  <si>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</si>
  <si>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</si>
  <si>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</si>
  <si>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</si>
  <si>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</si>
  <si>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</si>
  <si>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</si>
  <si>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</si>
  <si>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</si>
  <si>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</si>
  <si>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</si>
  <si>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</si>
  <si>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</si>
  <si>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</si>
  <si>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</si>
  <si>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</si>
  <si>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</si>
  <si>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</si>
  <si>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</si>
  <si>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</si>
  <si>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</si>
  <si>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</si>
  <si>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</si>
  <si>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</si>
  <si>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</si>
  <si>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</si>
  <si>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</si>
  <si>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</si>
  <si>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</si>
  <si>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</si>
  <si>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</si>
  <si>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</si>
  <si>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</si>
  <si>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</si>
  <si>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</si>
  <si>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</si>
  <si>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</si>
  <si>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</si>
  <si>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</si>
  <si>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</si>
  <si>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</si>
  <si>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</si>
  <si>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</si>
  <si>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</si>
  <si>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</si>
  <si>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</si>
  <si>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</si>
  <si>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</si>
  <si>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</si>
  <si>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</si>
  <si>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</si>
  <si>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</si>
  <si>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</si>
  <si>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</si>
  <si>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</si>
  <si>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</si>
  <si>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</si>
  <si>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</si>
  <si>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</si>
  <si>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</si>
  <si>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</si>
  <si>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</si>
  <si>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</si>
  <si>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</si>
  <si>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</si>
  <si>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</si>
  <si>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</si>
  <si>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</si>
  <si>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</si>
  <si>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</si>
  <si>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</si>
  <si>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</si>
  <si>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</si>
  <si>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</si>
  <si>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</si>
  <si>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</si>
  <si>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</si>
  <si>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</si>
  <si>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</si>
  <si>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</si>
  <si>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</si>
  <si>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</si>
  <si>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</si>
  <si>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</si>
  <si>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</si>
  <si>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</si>
  <si>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</si>
  <si>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</si>
  <si>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</si>
  <si>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</si>
  <si>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</si>
  <si>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</si>
  <si>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</si>
  <si>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</si>
  <si>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</si>
  <si>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</si>
  <si>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</si>
  <si>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</si>
  <si>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</si>
  <si>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</si>
  <si>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</si>
  <si>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</si>
  <si>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</si>
  <si>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</si>
  <si>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</si>
  <si>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</si>
  <si>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</si>
  <si>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</si>
  <si>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</si>
  <si>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</si>
  <si>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</si>
  <si>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</si>
  <si>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</si>
  <si>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</si>
  <si>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</si>
  <si>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</si>
  <si>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</si>
  <si>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</si>
  <si>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</si>
  <si>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</si>
  <si>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</si>
  <si>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</si>
  <si>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</si>
  <si>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Não solicita MC1 devido condições climáticas (chuva)</t>
  </si>
  <si>
    <t>ZKW-ZCP</t>
  </si>
  <si>
    <t>ZKWZCP</t>
  </si>
  <si>
    <t>PCM</t>
  </si>
  <si>
    <t>Alterado programação para realizar abastecimento da locomotiva em ZKE / Previsão de MC1 12h30.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</si>
  <si>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</si>
  <si>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</si>
  <si>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</si>
  <si>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</si>
  <si>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</si>
  <si>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</si>
  <si>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</si>
  <si>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</si>
  <si>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</si>
  <si>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</si>
  <si>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</si>
  <si>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</si>
  <si>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 xml:space="preserve">Bom </t>
  </si>
  <si>
    <t>Daniel</t>
  </si>
  <si>
    <t>ZEJ1 / ZRB1501</t>
  </si>
  <si>
    <t>Felipe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</si>
  <si>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</si>
  <si>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</si>
  <si>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</si>
  <si>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</si>
  <si>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PDM - Descarga de dormentes - Descarga de 55 dormentes km118+000 via 1 e descarga de 14 dormentes no km114+500 via 1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</si>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</sst>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5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G106" activePane="topRight" state="frozen"/>
      <selection pane="topRight" activeCell="O121" sqref="O12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5" t="s">
        <v>950</v>
      </c>
      <c r="C1" s="186"/>
      <c r="D1" s="186"/>
      <c r="E1" s="3"/>
      <c r="F1" s="185" t="s">
        <v>951</v>
      </c>
      <c r="G1" s="186"/>
      <c r="H1" s="187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  <c r="AB1" s="186"/>
      <c r="AC1" s="186"/>
      <c r="AD1" s="186"/>
      <c r="AE1" s="186"/>
      <c r="AF1" s="186"/>
      <c r="AG1" s="188"/>
      <c r="AH1" s="5"/>
      <c r="AI1" s="192" t="s">
        <v>952</v>
      </c>
      <c r="AJ1" s="193"/>
      <c r="AK1" s="193"/>
      <c r="AL1" s="193"/>
      <c r="AM1" s="194"/>
      <c r="AN1" s="195"/>
      <c r="AO1" s="193"/>
      <c r="AP1" s="193"/>
      <c r="AQ1" s="193"/>
      <c r="AR1" s="193"/>
      <c r="AS1" s="193"/>
      <c r="AT1" s="193"/>
      <c r="AU1" s="193"/>
      <c r="AV1" s="193"/>
      <c r="AW1" s="193"/>
      <c r="AX1" s="193"/>
      <c r="AY1" s="193"/>
      <c r="AZ1" s="193"/>
      <c r="BA1" s="193"/>
      <c r="BB1" s="193"/>
      <c r="BC1" s="193"/>
      <c r="BD1" s="193"/>
      <c r="BE1" s="193"/>
      <c r="BF1" s="196"/>
      <c r="BG1" s="5"/>
      <c r="BH1" s="197" t="s">
        <v>953</v>
      </c>
      <c r="BI1" s="198"/>
      <c r="BJ1" s="198"/>
      <c r="BK1" s="199"/>
      <c r="BL1" s="5"/>
      <c r="BM1" s="189" t="s">
        <v>954</v>
      </c>
      <c r="BN1" s="190"/>
      <c r="BO1" s="190"/>
      <c r="BP1" s="190"/>
      <c r="BQ1" s="190"/>
      <c r="BR1" s="190"/>
      <c r="BS1" s="191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2" t="s">
        <v>955</v>
      </c>
      <c r="AJ2" s="193"/>
      <c r="AK2" s="193"/>
      <c r="AL2" s="193"/>
      <c r="AM2" s="194"/>
      <c r="AN2" s="195"/>
      <c r="AO2" s="193"/>
      <c r="AP2" s="193"/>
      <c r="AQ2" s="196"/>
      <c r="AR2" s="6"/>
      <c r="AS2" s="192" t="s">
        <v>958</v>
      </c>
      <c r="AT2" s="193"/>
      <c r="AU2" s="193"/>
      <c r="AV2" s="193"/>
      <c r="AW2" s="193"/>
      <c r="AX2" s="193"/>
      <c r="AY2" s="196"/>
      <c r="AZ2" s="6"/>
      <c r="BA2" s="178" t="s">
        <v>959</v>
      </c>
      <c r="BB2" s="182"/>
      <c r="BC2" s="192" t="s">
        <v>956</v>
      </c>
      <c r="BD2" s="193"/>
      <c r="BE2" s="193"/>
      <c r="BF2" s="196"/>
      <c r="BG2" s="5"/>
      <c r="BH2" s="200"/>
      <c r="BI2" s="201"/>
      <c r="BJ2" s="201"/>
      <c r="BK2" s="202"/>
      <c r="BL2" s="5"/>
      <c r="BM2" s="203"/>
      <c r="BN2" s="204"/>
      <c r="BO2" s="204"/>
      <c r="BP2" s="204"/>
      <c r="BQ2" s="204"/>
      <c r="BR2" s="204"/>
      <c r="BS2" s="205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78" t="s">
        <v>960</v>
      </c>
      <c r="AJ3" s="182"/>
      <c r="AK3" s="178" t="s">
        <v>961</v>
      </c>
      <c r="AL3" s="179"/>
      <c r="AM3" s="180"/>
      <c r="AN3" s="181"/>
      <c r="AO3" s="179"/>
      <c r="AP3" s="179"/>
      <c r="AQ3" s="182"/>
      <c r="AR3" s="63"/>
      <c r="AS3" s="183" t="s">
        <v>967</v>
      </c>
      <c r="AT3" s="184"/>
      <c r="AU3" s="183" t="s">
        <v>968</v>
      </c>
      <c r="AV3" s="184"/>
      <c r="AW3" s="183" t="s">
        <v>969</v>
      </c>
      <c r="AX3" s="184"/>
      <c r="AY3" s="63" t="s">
        <v>970</v>
      </c>
      <c r="AZ3" s="63"/>
      <c r="BA3" s="206"/>
      <c r="BB3" s="207"/>
      <c r="BC3" s="178" t="s">
        <v>963</v>
      </c>
      <c r="BD3" s="179"/>
      <c r="BE3" s="179"/>
      <c r="BF3" s="182"/>
      <c r="BG3" s="62"/>
      <c r="BH3" s="200"/>
      <c r="BI3" s="201"/>
      <c r="BJ3" s="201"/>
      <c r="BK3" s="202"/>
      <c r="BL3" s="62"/>
      <c r="BM3" s="189" t="s">
        <v>971</v>
      </c>
      <c r="BN3" s="190"/>
      <c r="BO3" s="190"/>
      <c r="BP3" s="191"/>
      <c r="BQ3" s="189" t="s">
        <v>742</v>
      </c>
      <c r="BR3" s="190"/>
      <c r="BS3" s="191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/>
      <c r="AT88" s="108"/>
      <c r="AU88" s="136"/>
      <c r="AV88" s="136"/>
      <c r="AW88" s="14"/>
      <c r="AX88" s="14"/>
      <c r="AY88" s="164">
        <f t="shared" si="8"/>
        <v>0</v>
      </c>
      <c r="AZ88" s="153"/>
      <c r="BA88" s="109"/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/>
      <c r="BI88" s="17"/>
      <c r="BJ88" s="17" t="s">
        <v>1177</v>
      </c>
      <c r="BK88" s="18"/>
      <c r="BL88" s="16"/>
      <c r="BM88" s="130"/>
      <c r="BN88" s="130"/>
      <c r="BO88" s="130"/>
      <c r="BP88" s="18"/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/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1178</v>
      </c>
      <c r="BL90" s="16"/>
      <c r="BM90" s="130" t="s">
        <v>447</v>
      </c>
      <c r="BN90" s="130" t="s">
        <v>471</v>
      </c>
      <c r="BO90" s="130" t="s">
        <v>471</v>
      </c>
      <c r="BP90" s="18" t="s">
        <v>1178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1179</v>
      </c>
      <c r="N92" s="150" t="s">
        <v>1180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1181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tr">
        <f>BS_CONTROLE[[#This Row],[Local - Encerramento]]</f>
        <v>ZCP1</v>
      </c>
      <c r="AM92" s="105" t="str">
        <f>IF(BS_CONTROLE[[#This Row],[Entre - Estações]]=0, "-", BS_CONTROLE[[#This Row],[Entre - Estações]])</f>
        <v>ZKW-ZCP</v>
      </c>
      <c r="AN92" s="105" t="str">
        <f>IF(BS_CONTROLE[[#This Row],[SB]]=0, "-", BS_CONTROLE[[#This Row],[SB]])</f>
        <v>ZKWZCP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/>
      <c r="AS92" s="108"/>
      <c r="AT92" s="108"/>
      <c r="AU92" s="136"/>
      <c r="AV92" s="136"/>
      <c r="AW92" s="14"/>
      <c r="AX92" s="14"/>
      <c r="AY92" s="164">
        <f t="shared" si="8"/>
        <v>0</v>
      </c>
      <c r="AZ92" s="153"/>
      <c r="BA92" s="109"/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/>
      <c r="BI92" s="17"/>
      <c r="BJ92" s="17" t="s">
        <v>1182</v>
      </c>
      <c r="BK92" s="18" t="s">
        <v>1182</v>
      </c>
      <c r="BL92" s="16"/>
      <c r="BM92" s="130"/>
      <c r="BN92" s="130"/>
      <c r="BO92" s="130"/>
      <c r="BP92" s="18"/>
      <c r="BQ92" s="12" t="str">
        <f t="shared" si="10"/>
        <v>Produção e Intervalo</v>
      </c>
      <c r="BR92" s="19">
        <f t="shared" si="11"/>
        <v>0</v>
      </c>
      <c r="BS92" s="19">
        <f t="shared" si="12"/>
        <v>0</v>
      </c>
      <c r="BT92" s="8" t="str">
        <f t="shared" si="13"/>
        <v/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1183</v>
      </c>
      <c r="W93" s="151" t="s">
        <v>1184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1185</v>
      </c>
      <c r="BK93" s="18" t="s">
        <v>1186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/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/>
      <c r="BL95" s="16"/>
      <c r="BM95" s="130"/>
      <c r="BN95" s="130"/>
      <c r="BO95" s="130"/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/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1187</v>
      </c>
      <c r="BK98" s="18" t="s">
        <v>1187</v>
      </c>
      <c r="BL98" s="16"/>
      <c r="BM98" s="130" t="s">
        <v>447</v>
      </c>
      <c r="BN98" s="130" t="s">
        <v>471</v>
      </c>
      <c r="BO98" s="130" t="s">
        <v>471</v>
      </c>
      <c r="BP98" s="18" t="s">
        <v>1187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1188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1189</v>
      </c>
      <c r="BK99" s="18" t="s">
        <v>1189</v>
      </c>
      <c r="BL99" s="16"/>
      <c r="BM99" s="130" t="s">
        <v>441</v>
      </c>
      <c r="BN99" s="130" t="s">
        <v>470</v>
      </c>
      <c r="BO99" s="130" t="s">
        <v>521</v>
      </c>
      <c r="BP99" s="18" t="s">
        <v>1189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1190</v>
      </c>
      <c r="BK100" s="18"/>
      <c r="BL100" s="16"/>
      <c r="BM100" s="130"/>
      <c r="BN100" s="130"/>
      <c r="BO100" s="130"/>
      <c r="BP100" s="18"/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/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1191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1192</v>
      </c>
      <c r="BK101" s="18" t="s">
        <v>1192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1192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1193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tr">
        <f>IF(BS_CONTROLE[[#This Row],[Atividade]]=0, "-", BS_CONTROLE[[#This Row],[Atividade]])</f>
        <v>RECOLHIMENTO DE DORMENTE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tr">
        <f>IF(BS_CONTROLE[[#This Row],[Entre - Estações]]=0, "-", BS_CONTROLE[[#This Row],[Entre - Estações]])</f>
        <v>ZZV-ZPG</v>
      </c>
      <c r="AN102" s="105" t="str">
        <f>IF(BS_CONTROLE[[#This Row],[SB]]=0, "-", BS_CONTROLE[[#This Row],[SB]])</f>
        <v>ZPGRUM2</v>
      </c>
      <c r="AO102" s="105">
        <f>IF(BS_CONTROLE[[#This Row],[SUB]]=0, "-", BS_CONTROLE[[#This Row],[SUB]])</f>
        <v>53</v>
      </c>
      <c r="AP102" s="105">
        <f>BS_CONTROLE[[#This Row],[KM - Inicio]]</f>
        <v>125</v>
      </c>
      <c r="AQ102" s="105">
        <f>BS_CONTROLE[[#This Row],[KM - Inicio]]</f>
        <v>125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/>
      <c r="BB102" s="10" t="str">
        <f>IFERROR(_xlfn.XLOOKUP(AI102, BS_ATIVIDADE[ATIVIDADE],BS_ATIVIDADE[UNIDADE] ), "*")</f>
        <v>Nº DE PEÇAS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1</v>
      </c>
      <c r="BI102" s="17"/>
      <c r="BJ102" s="17" t="s">
        <v>1194</v>
      </c>
      <c r="BK102" s="18"/>
      <c r="BL102" s="16"/>
      <c r="BM102" s="130"/>
      <c r="BN102" s="130"/>
      <c r="BO102" s="130"/>
      <c r="BP102" s="18" t="s">
        <v>1195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/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/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08"/>
      <c r="AS106" s="108"/>
      <c r="AT106" s="108"/>
      <c r="AU106" s="136"/>
      <c r="AV106" s="136"/>
      <c r="AW106" s="14"/>
      <c r="AX106" s="14"/>
      <c r="AY106" s="164">
        <f t="shared" si="8"/>
        <v>0</v>
      </c>
      <c r="AZ106" s="153"/>
      <c r="BA106" s="109"/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/>
      </c>
    </row>
    <row r="107" spans="1:72" hidden="1">
      <c r="A107" s="47" t="str">
        <f t="shared" si="9"/>
        <v>KLECIO (TP-699)</v>
      </c>
      <c r="B107" s="102"/>
      <c r="C107" s="135" t="str">
        <f>IF(BS_CONTROLE[[#This Row],[DATA]]="","",WEEKNUM(BS_CONTROLE[[#This Row],[DATA]]))</f>
        <v/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/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08"/>
      <c r="AS107" s="108"/>
      <c r="AT107" s="108"/>
      <c r="AU107" s="136"/>
      <c r="AV107" s="136"/>
      <c r="AW107" s="14"/>
      <c r="AX107" s="14"/>
      <c r="AY107" s="164">
        <f t="shared" si="8"/>
        <v>0</v>
      </c>
      <c r="AZ107" s="153"/>
      <c r="BA107" s="109"/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/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/>
      <c r="AS108" s="108"/>
      <c r="AT108" s="108"/>
      <c r="AU108" s="136"/>
      <c r="AV108" s="136"/>
      <c r="AW108" s="14"/>
      <c r="AX108" s="14"/>
      <c r="AY108" s="164">
        <f t="shared" si="8"/>
        <v>0</v>
      </c>
      <c r="AZ108" s="153"/>
      <c r="BA108" s="109"/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/>
      </c>
    </row>
    <row r="109" spans="1:72" hidden="1">
      <c r="A109" s="47" t="str">
        <f t="shared" si="9"/>
        <v>W58</v>
      </c>
      <c r="B109" s="102"/>
      <c r="C109" s="135" t="str">
        <f>IF(BS_CONTROLE[[#This Row],[DATA]]="","",WEEKNUM(BS_CONTROLE[[#This Row],[DATA]]))</f>
        <v/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/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/>
      <c r="AS109" s="108"/>
      <c r="AT109" s="108"/>
      <c r="AU109" s="136"/>
      <c r="AV109" s="136"/>
      <c r="AW109" s="14"/>
      <c r="AX109" s="14"/>
      <c r="AY109" s="164">
        <f t="shared" si="8"/>
        <v>0</v>
      </c>
      <c r="AZ109" s="153"/>
      <c r="BA109" s="109"/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/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/>
      <c r="AS111" s="108"/>
      <c r="AT111" s="108"/>
      <c r="AU111" s="136"/>
      <c r="AV111" s="136"/>
      <c r="AW111" s="14"/>
      <c r="AX111" s="14"/>
      <c r="AY111" s="164">
        <f t="shared" si="8"/>
        <v>0</v>
      </c>
      <c r="AZ111" s="153"/>
      <c r="BA111" s="109"/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Produção e Intervalo</v>
      </c>
      <c r="BR111" s="19">
        <f t="shared" si="11"/>
        <v>0</v>
      </c>
      <c r="BS111" s="19">
        <f t="shared" si="12"/>
        <v>0</v>
      </c>
      <c r="BT111" s="8" t="str">
        <f t="shared" si="13"/>
        <v/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/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08"/>
      <c r="AS112" s="108"/>
      <c r="AT112" s="108"/>
      <c r="AU112" s="136"/>
      <c r="AV112" s="136"/>
      <c r="AW112" s="14"/>
      <c r="AX112" s="14"/>
      <c r="AY112" s="164">
        <f t="shared" si="8"/>
        <v>0</v>
      </c>
      <c r="AZ112" s="153"/>
      <c r="BA112" s="109"/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/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/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08"/>
      <c r="AS113" s="108"/>
      <c r="AT113" s="108"/>
      <c r="AU113" s="136"/>
      <c r="AV113" s="136"/>
      <c r="AW113" s="14"/>
      <c r="AX113" s="14"/>
      <c r="AY113" s="164">
        <f t="shared" si="8"/>
        <v>0</v>
      </c>
      <c r="AZ113" s="153"/>
      <c r="BA113" s="109"/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/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1196</v>
      </c>
      <c r="W114" s="151" t="s">
        <v>1055</v>
      </c>
      <c r="X114" s="104" t="s">
        <v>421</v>
      </c>
      <c r="Y114" s="129"/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08"/>
      <c r="AS114" s="108"/>
      <c r="AT114" s="108"/>
      <c r="AU114" s="136"/>
      <c r="AV114" s="136"/>
      <c r="AW114" s="14"/>
      <c r="AX114" s="14"/>
      <c r="AY114" s="164">
        <f t="shared" si="8"/>
        <v>0</v>
      </c>
      <c r="AZ114" s="153"/>
      <c r="BA114" s="109"/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/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/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/>
      <c r="AS115" s="108"/>
      <c r="AT115" s="108"/>
      <c r="AU115" s="136"/>
      <c r="AV115" s="136"/>
      <c r="AW115" s="14"/>
      <c r="AX115" s="14"/>
      <c r="AY115" s="164">
        <f t="shared" si="8"/>
        <v>0</v>
      </c>
      <c r="AZ115" s="153"/>
      <c r="BA115" s="109"/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/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0.16666666666666666</v>
      </c>
      <c r="Q116" s="105">
        <v>4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/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/>
      <c r="AS116" s="108"/>
      <c r="AT116" s="108"/>
      <c r="AU116" s="136"/>
      <c r="AV116" s="136"/>
      <c r="AW116" s="14"/>
      <c r="AX116" s="14"/>
      <c r="AY116" s="164">
        <f t="shared" si="8"/>
        <v>0</v>
      </c>
      <c r="AZ116" s="153"/>
      <c r="BA116" s="109"/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Produção e Intervalo</v>
      </c>
      <c r="BR116" s="19">
        <f t="shared" si="11"/>
        <v>0</v>
      </c>
      <c r="BS116" s="19">
        <f t="shared" si="12"/>
        <v>0</v>
      </c>
      <c r="BT116" s="8" t="str">
        <f t="shared" si="13"/>
        <v/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1179</v>
      </c>
      <c r="N118" s="150" t="s">
        <v>1180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1181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08"/>
      <c r="AS119" s="108"/>
      <c r="AT119" s="108"/>
      <c r="AU119" s="136"/>
      <c r="AV119" s="136"/>
      <c r="AW119" s="14"/>
      <c r="AX119" s="14"/>
      <c r="AY119" s="164">
        <f t="shared" si="8"/>
        <v>0</v>
      </c>
      <c r="AZ119" s="153"/>
      <c r="BA119" s="109"/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/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08"/>
      <c r="AS120" s="108"/>
      <c r="AT120" s="108"/>
      <c r="AU120" s="136"/>
      <c r="AV120" s="136"/>
      <c r="AW120" s="14"/>
      <c r="AX120" s="14"/>
      <c r="AY120" s="164">
        <f t="shared" si="8"/>
        <v>0</v>
      </c>
      <c r="AZ120" s="153"/>
      <c r="BA120" s="109"/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Produção e Intervalo</v>
      </c>
      <c r="BR120" s="19">
        <f t="shared" si="11"/>
        <v>0</v>
      </c>
      <c r="BS120" s="19">
        <f t="shared" si="12"/>
        <v>0</v>
      </c>
      <c r="BT120" s="8" t="str">
        <f t="shared" si="13"/>
        <v/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1197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1198</v>
      </c>
      <c r="W121" s="151" t="s">
        <v>1129</v>
      </c>
      <c r="X121" s="104" t="s">
        <v>421</v>
      </c>
      <c r="Y121" s="129"/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/>
      <c r="AS121" s="108"/>
      <c r="AT121" s="108"/>
      <c r="AU121" s="136"/>
      <c r="AV121" s="136"/>
      <c r="AW121" s="14"/>
      <c r="AX121" s="14"/>
      <c r="AY121" s="164">
        <f t="shared" si="8"/>
        <v>0</v>
      </c>
      <c r="AZ121" s="153"/>
      <c r="BA121" s="109"/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/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0.20833333333333334</v>
      </c>
      <c r="Q122" s="105">
        <v>1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1199</v>
      </c>
      <c r="X122" s="104" t="s">
        <v>421</v>
      </c>
      <c r="Y122" s="129"/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/>
      <c r="AS122" s="108"/>
      <c r="AT122" s="108"/>
      <c r="AU122" s="136"/>
      <c r="AV122" s="136"/>
      <c r="AW122" s="14"/>
      <c r="AX122" s="14"/>
      <c r="AY122" s="164">
        <f t="shared" si="8"/>
        <v>0</v>
      </c>
      <c r="AZ122" s="153"/>
      <c r="BA122" s="109"/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Produção e Intervalo</v>
      </c>
      <c r="BR122" s="19">
        <f t="shared" si="11"/>
        <v>0</v>
      </c>
      <c r="BS122" s="19">
        <f t="shared" si="12"/>
        <v>0</v>
      </c>
      <c r="BT122" s="8" t="str">
        <f t="shared" si="13"/>
        <v/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/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08"/>
      <c r="AS123" s="108"/>
      <c r="AT123" s="108"/>
      <c r="AU123" s="136"/>
      <c r="AV123" s="136"/>
      <c r="AW123" s="14"/>
      <c r="AX123" s="14"/>
      <c r="AY123" s="164">
        <f t="shared" si="8"/>
        <v>0</v>
      </c>
      <c r="AZ123" s="153"/>
      <c r="BA123" s="109"/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/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/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/>
      <c r="AS124" s="108"/>
      <c r="AT124" s="108"/>
      <c r="AU124" s="136"/>
      <c r="AV124" s="136"/>
      <c r="AW124" s="14"/>
      <c r="AX124" s="14"/>
      <c r="AY124" s="164">
        <f t="shared" si="8"/>
        <v>0</v>
      </c>
      <c r="AZ124" s="153"/>
      <c r="BA124" s="109"/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Produção e Intervalo</v>
      </c>
      <c r="BR124" s="19">
        <f t="shared" si="11"/>
        <v>0</v>
      </c>
      <c r="BS124" s="19">
        <f t="shared" si="12"/>
        <v>0</v>
      </c>
      <c r="BT124" s="8" t="str">
        <f t="shared" si="13"/>
        <v/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1188</v>
      </c>
      <c r="X125" s="104" t="s">
        <v>421</v>
      </c>
      <c r="Y125" s="129"/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08"/>
      <c r="AS125" s="108"/>
      <c r="AT125" s="108"/>
      <c r="AU125" s="136"/>
      <c r="AV125" s="136"/>
      <c r="AW125" s="14"/>
      <c r="AX125" s="14"/>
      <c r="AY125" s="164">
        <f t="shared" si="8"/>
        <v>0</v>
      </c>
      <c r="AZ125" s="153"/>
      <c r="BA125" s="109"/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Produção e Intervalo</v>
      </c>
      <c r="BR125" s="19">
        <f t="shared" si="11"/>
        <v>0</v>
      </c>
      <c r="BS125" s="19">
        <f t="shared" si="12"/>
        <v>0</v>
      </c>
      <c r="BT125" s="8" t="str">
        <f t="shared" si="13"/>
        <v/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/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/>
      <c r="AS126" s="108"/>
      <c r="AT126" s="108"/>
      <c r="AU126" s="136"/>
      <c r="AV126" s="136"/>
      <c r="AW126" s="14"/>
      <c r="AX126" s="14"/>
      <c r="AY126" s="164">
        <f t="shared" si="8"/>
        <v>0</v>
      </c>
      <c r="AZ126" s="153"/>
      <c r="BA126" s="109"/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/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1200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1201</v>
      </c>
      <c r="W127" s="151" t="s">
        <v>1202</v>
      </c>
      <c r="X127" s="104" t="s">
        <v>421</v>
      </c>
      <c r="Y127" s="129"/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08"/>
      <c r="AS127" s="108"/>
      <c r="AT127" s="108"/>
      <c r="AU127" s="136"/>
      <c r="AV127" s="136"/>
      <c r="AW127" s="14"/>
      <c r="AX127" s="14"/>
      <c r="AY127" s="164">
        <f t="shared" si="8"/>
        <v>0</v>
      </c>
      <c r="AZ127" s="153"/>
      <c r="BA127" s="109"/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/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/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08"/>
      <c r="AS128" s="108"/>
      <c r="AT128" s="108"/>
      <c r="AU128" s="136"/>
      <c r="AV128" s="136"/>
      <c r="AW128" s="14"/>
      <c r="AX128" s="14"/>
      <c r="AY128" s="164">
        <f t="shared" si="8"/>
        <v>0</v>
      </c>
      <c r="AZ128" s="153"/>
      <c r="BA128" s="109"/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/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0.125</v>
      </c>
      <c r="Q132" s="105">
        <v>312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1118</v>
      </c>
      <c r="X132" s="104" t="s">
        <v>421</v>
      </c>
      <c r="Y132" s="129"/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EXPANSÃO - ALÍVIO DE TENSÃO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tr">
        <f>IF(BS_CONTROLE[[#This Row],[SB]]=0, "-", BS_CONTROLE[[#This Row],[SB]])</f>
        <v>109ZCD2</v>
      </c>
      <c r="AO132" s="105">
        <f>IF(BS_CONTROLE[[#This Row],[SUB]]=0, "-", BS_CONTROLE[[#This Row],[SUB]])</f>
        <v>170</v>
      </c>
      <c r="AP132" s="105">
        <f>BS_CONTROLE[[#This Row],[KM - Inicio]]</f>
        <v>110.35</v>
      </c>
      <c r="AQ132" s="105">
        <f>BS_CONTROLE[[#This Row],[KM - Inicio]]</f>
        <v>110.35</v>
      </c>
      <c r="AR132" s="108"/>
      <c r="AS132" s="108"/>
      <c r="AT132" s="108"/>
      <c r="AU132" s="136"/>
      <c r="AV132" s="136"/>
      <c r="AW132" s="14"/>
      <c r="AX132" s="14"/>
      <c r="AY132" s="164">
        <f t="shared" si="8"/>
        <v>0</v>
      </c>
      <c r="AZ132" s="153"/>
      <c r="BA132" s="109"/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Produção e Intervalo</v>
      </c>
      <c r="BR132" s="19">
        <f t="shared" si="11"/>
        <v>0</v>
      </c>
      <c r="BS132" s="19">
        <f t="shared" si="12"/>
        <v>0</v>
      </c>
      <c r="BT132" s="8" t="str">
        <f t="shared" si="13"/>
        <v/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/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/>
      <c r="AS133" s="108"/>
      <c r="AT133" s="108"/>
      <c r="AU133" s="136"/>
      <c r="AV133" s="136"/>
      <c r="AW133" s="14"/>
      <c r="AX133" s="14"/>
      <c r="AY133" s="164">
        <f t="shared" si="8"/>
        <v>0</v>
      </c>
      <c r="AZ133" s="153"/>
      <c r="BA133" s="109"/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/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/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/>
      <c r="AS134" s="108"/>
      <c r="AT134" s="108"/>
      <c r="AU134" s="136"/>
      <c r="AV134" s="136"/>
      <c r="AW134" s="14"/>
      <c r="AX134" s="14"/>
      <c r="AY134" s="164">
        <f t="shared" si="8"/>
        <v>0</v>
      </c>
      <c r="AZ134" s="153"/>
      <c r="BA134" s="109"/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/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/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/>
      <c r="AS135" s="108"/>
      <c r="AT135" s="108"/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/>
      </c>
    </row>
    <row r="136" spans="1:72" hidden="1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 hidden="1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/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/>
      <c r="AS138" s="108"/>
      <c r="AT138" s="108"/>
      <c r="AU138" s="136"/>
      <c r="AV138" s="136"/>
      <c r="AW138" s="14"/>
      <c r="AX138" s="14"/>
      <c r="AY138" s="164">
        <f t="shared" si="14"/>
        <v>0</v>
      </c>
      <c r="AZ138" s="153"/>
      <c r="BA138" s="109"/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/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/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ZYU-ZST</v>
      </c>
      <c r="AN139" s="105" t="str">
        <f>IF(BS_CONTROLE[[#This Row],[SB]]=0, "-", BS_CONTROLE[[#This Row],[SB]])</f>
        <v>ZYU206</v>
      </c>
      <c r="AO139" s="105">
        <f>IF(BS_CONTROLE[[#This Row],[SUB]]=0, "-", BS_CONTROLE[[#This Row],[SUB]])</f>
        <v>56</v>
      </c>
      <c r="AP139" s="105">
        <f>BS_CONTROLE[[#This Row],[KM - Inicio]]</f>
        <v>205</v>
      </c>
      <c r="AQ139" s="105">
        <f>BS_CONTROLE[[#This Row],[KM - Inicio]]</f>
        <v>205</v>
      </c>
      <c r="AR139" s="108"/>
      <c r="AS139" s="108"/>
      <c r="AT139" s="108"/>
      <c r="AU139" s="136"/>
      <c r="AV139" s="136"/>
      <c r="AW139" s="14"/>
      <c r="AX139" s="14"/>
      <c r="AY139" s="164">
        <f t="shared" si="14"/>
        <v>0</v>
      </c>
      <c r="AZ139" s="153"/>
      <c r="BA139" s="109"/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/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/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/>
      <c r="AS140" s="108"/>
      <c r="AT140" s="108"/>
      <c r="AU140" s="136"/>
      <c r="AV140" s="136"/>
      <c r="AW140" s="14"/>
      <c r="AX140" s="14"/>
      <c r="AY140" s="164">
        <f t="shared" si="14"/>
        <v>0</v>
      </c>
      <c r="AZ140" s="153"/>
      <c r="BA140" s="109"/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/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1196</v>
      </c>
      <c r="W141" s="151" t="s">
        <v>1055</v>
      </c>
      <c r="X141" s="104" t="s">
        <v>421</v>
      </c>
      <c r="Y141" s="129"/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/>
      <c r="AS141" s="108"/>
      <c r="AT141" s="108"/>
      <c r="AU141" s="136"/>
      <c r="AV141" s="136"/>
      <c r="AW141" s="14"/>
      <c r="AX141" s="14"/>
      <c r="AY141" s="164">
        <f t="shared" si="14"/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/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/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tr">
        <f>IF(BS_CONTROLE[[#This Row],[SB]]=0, "-", BS_CONTROLE[[#This Row],[SB]])</f>
        <v>ZYU1 / ZFY1981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/>
      <c r="AS142" s="108"/>
      <c r="AT142" s="108"/>
      <c r="AU142" s="136"/>
      <c r="AV142" s="136"/>
      <c r="AW142" s="14"/>
      <c r="AX142" s="14"/>
      <c r="AY142" s="164">
        <f t="shared" si="14"/>
        <v>0</v>
      </c>
      <c r="AZ142" s="153"/>
      <c r="BA142" s="109"/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Produção e Intervalo</v>
      </c>
      <c r="BR142" s="19">
        <f t="shared" si="17"/>
        <v>0</v>
      </c>
      <c r="BS142" s="19">
        <f t="shared" si="18"/>
        <v>0</v>
      </c>
      <c r="BT142" s="8" t="str">
        <f t="shared" si="19"/>
        <v/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/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/>
      <c r="AS144" s="108"/>
      <c r="AT144" s="108"/>
      <c r="AU144" s="136"/>
      <c r="AV144" s="136"/>
      <c r="AW144" s="14"/>
      <c r="AX144" s="14"/>
      <c r="AY144" s="164">
        <f t="shared" si="14"/>
        <v>0</v>
      </c>
      <c r="AZ144" s="153"/>
      <c r="BA144" s="109"/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/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/>
      <c r="Z145" s="104"/>
      <c r="AA145" s="105">
        <v>1</v>
      </c>
      <c r="AB145" s="103" t="s">
        <v>412</v>
      </c>
      <c r="AC145" s="126"/>
      <c r="AD145" s="107">
        <v>0.35416666666666669</v>
      </c>
      <c r="AE145" s="105" t="s">
        <v>593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/>
      <c r="AS145" s="108"/>
      <c r="AT145" s="108"/>
      <c r="AU145" s="136"/>
      <c r="AV145" s="136"/>
      <c r="AW145" s="14"/>
      <c r="AX145" s="14"/>
      <c r="AY145" s="164">
        <f t="shared" si="14"/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Produção e Intervalo</v>
      </c>
      <c r="BR145" s="19">
        <f t="shared" si="17"/>
        <v>0</v>
      </c>
      <c r="BS145" s="19">
        <f t="shared" si="18"/>
        <v>0</v>
      </c>
      <c r="BT145" s="8" t="str">
        <f t="shared" si="19"/>
        <v/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1179</v>
      </c>
      <c r="N146" s="150" t="s">
        <v>1180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1181</v>
      </c>
      <c r="W146" s="151" t="s">
        <v>1047</v>
      </c>
      <c r="X146" s="104" t="s">
        <v>421</v>
      </c>
      <c r="Y146" s="129"/>
      <c r="Z146" s="104"/>
      <c r="AA146" s="105">
        <v>2</v>
      </c>
      <c r="AB146" s="126" t="s">
        <v>418</v>
      </c>
      <c r="AC146" s="126" t="s">
        <v>419</v>
      </c>
      <c r="AD146" s="107">
        <v>0.33333333333333331</v>
      </c>
      <c r="AE146" s="105" t="s">
        <v>593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/>
      <c r="AS146" s="108"/>
      <c r="AT146" s="108"/>
      <c r="AU146" s="136"/>
      <c r="AV146" s="136"/>
      <c r="AW146" s="14"/>
      <c r="AX146" s="14"/>
      <c r="AY146" s="164">
        <f t="shared" si="14"/>
        <v>0</v>
      </c>
      <c r="AZ146" s="153"/>
      <c r="BA146" s="109"/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/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1198</v>
      </c>
      <c r="W147" s="151" t="s">
        <v>1203</v>
      </c>
      <c r="X147" s="104" t="s">
        <v>421</v>
      </c>
      <c r="Y147" s="129"/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/>
      <c r="AS147" s="108"/>
      <c r="AT147" s="108"/>
      <c r="AU147" s="136"/>
      <c r="AV147" s="136"/>
      <c r="AW147" s="14"/>
      <c r="AX147" s="14"/>
      <c r="AY147" s="164">
        <f t="shared" si="14"/>
        <v>0</v>
      </c>
      <c r="AZ147" s="153"/>
      <c r="BA147" s="109"/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/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/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/>
      <c r="AS149" s="108"/>
      <c r="AT149" s="108"/>
      <c r="AU149" s="136"/>
      <c r="AV149" s="136"/>
      <c r="AW149" s="14"/>
      <c r="AX149" s="14"/>
      <c r="AY149" s="164">
        <f t="shared" si="14"/>
        <v>0</v>
      </c>
      <c r="AZ149" s="153"/>
      <c r="BA149" s="109"/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Produção e Intervalo</v>
      </c>
      <c r="BR149" s="19">
        <f t="shared" si="17"/>
        <v>0</v>
      </c>
      <c r="BS149" s="19">
        <f t="shared" si="18"/>
        <v>0</v>
      </c>
      <c r="BT149" s="8" t="str">
        <f t="shared" si="19"/>
        <v/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06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/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/>
      <c r="AS150" s="108"/>
      <c r="AT150" s="108"/>
      <c r="AU150" s="136"/>
      <c r="AV150" s="136"/>
      <c r="AW150" s="14"/>
      <c r="AX150" s="14"/>
      <c r="AY150" s="164">
        <f t="shared" si="14"/>
        <v>0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Produção e Intervalo</v>
      </c>
      <c r="BR150" s="19">
        <f t="shared" si="17"/>
        <v>0</v>
      </c>
      <c r="BS150" s="19">
        <f t="shared" si="18"/>
        <v>0</v>
      </c>
      <c r="BT150" s="8" t="str">
        <f t="shared" si="19"/>
        <v/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06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/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/>
      <c r="AS151" s="108"/>
      <c r="AT151" s="108"/>
      <c r="AU151" s="136"/>
      <c r="AV151" s="136"/>
      <c r="AW151" s="14"/>
      <c r="AX151" s="14"/>
      <c r="AY151" s="164">
        <f t="shared" si="14"/>
        <v>0</v>
      </c>
      <c r="AZ151" s="153"/>
      <c r="BA151" s="109"/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Produção e Intervalo</v>
      </c>
      <c r="BR151" s="19">
        <f t="shared" si="17"/>
        <v>0</v>
      </c>
      <c r="BS151" s="19">
        <f t="shared" si="18"/>
        <v>0</v>
      </c>
      <c r="BT151" s="8" t="str">
        <f t="shared" si="19"/>
        <v/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06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/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/>
      <c r="AS152" s="108"/>
      <c r="AT152" s="108"/>
      <c r="AU152" s="136"/>
      <c r="AV152" s="136"/>
      <c r="AW152" s="14"/>
      <c r="AX152" s="14"/>
      <c r="AY152" s="164">
        <f t="shared" si="14"/>
        <v>0</v>
      </c>
      <c r="AZ152" s="153"/>
      <c r="BA152" s="109"/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/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06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/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/>
      <c r="AS153" s="108"/>
      <c r="AT153" s="108"/>
      <c r="AU153" s="136"/>
      <c r="AV153" s="136"/>
      <c r="AW153" s="14"/>
      <c r="AX153" s="14"/>
      <c r="AY153" s="164">
        <f t="shared" si="14"/>
        <v>0</v>
      </c>
      <c r="AZ153" s="153"/>
      <c r="BA153" s="109"/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/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/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/>
      <c r="AS154" s="108"/>
      <c r="AT154" s="108"/>
      <c r="AU154" s="136"/>
      <c r="AV154" s="136"/>
      <c r="AW154" s="14"/>
      <c r="AX154" s="14"/>
      <c r="AY154" s="164">
        <f t="shared" si="14"/>
        <v>0</v>
      </c>
      <c r="AZ154" s="153"/>
      <c r="BA154" s="109"/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Produção e Intervalo</v>
      </c>
      <c r="BR154" s="19">
        <f t="shared" si="17"/>
        <v>0</v>
      </c>
      <c r="BS154" s="19">
        <f t="shared" si="18"/>
        <v>0</v>
      </c>
      <c r="BT154" s="8" t="str">
        <f t="shared" si="19"/>
        <v/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1188</v>
      </c>
      <c r="X155" s="104" t="s">
        <v>421</v>
      </c>
      <c r="Y155" s="129"/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/>
      <c r="AS155" s="108"/>
      <c r="AT155" s="108"/>
      <c r="AU155" s="136"/>
      <c r="AV155" s="136"/>
      <c r="AW155" s="14"/>
      <c r="AX155" s="14"/>
      <c r="AY155" s="164">
        <f t="shared" si="14"/>
        <v>0</v>
      </c>
      <c r="AZ155" s="153"/>
      <c r="BA155" s="109"/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Produção e Intervalo</v>
      </c>
      <c r="BR155" s="19">
        <f t="shared" si="17"/>
        <v>0</v>
      </c>
      <c r="BS155" s="19">
        <f t="shared" si="18"/>
        <v>0</v>
      </c>
      <c r="BT155" s="8" t="str">
        <f t="shared" si="19"/>
        <v/>
      </c>
    </row>
    <row r="156" spans="1:72" hidden="1">
      <c r="A156" s="47" t="str">
        <f t="shared" si="15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4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5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4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5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4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5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4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4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5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4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4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4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4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5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4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4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5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4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5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4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BE6:BE1001 U6:U1001 AY6:AY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1204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1205</v>
      </c>
      <c r="C4" s="160" t="s">
        <v>1206</v>
      </c>
      <c r="D4" s="160" t="s">
        <v>1207</v>
      </c>
      <c r="E4" s="160" t="s">
        <v>1208</v>
      </c>
      <c r="F4" s="160" t="s">
        <v>4</v>
      </c>
      <c r="G4" s="160" t="s">
        <v>1209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1210</v>
      </c>
      <c r="C6" s="161">
        <v>407867</v>
      </c>
      <c r="D6" s="161" t="s">
        <v>1211</v>
      </c>
      <c r="E6" s="161" t="s">
        <v>824</v>
      </c>
      <c r="F6" s="161" t="s">
        <v>1212</v>
      </c>
      <c r="G6" s="162"/>
    </row>
    <row r="7" spans="2:7">
      <c r="B7" s="161" t="s">
        <v>1213</v>
      </c>
      <c r="C7" s="161">
        <v>293644</v>
      </c>
      <c r="D7" s="161" t="s">
        <v>1214</v>
      </c>
      <c r="E7" s="161" t="s">
        <v>824</v>
      </c>
      <c r="F7" s="161" t="s">
        <v>1212</v>
      </c>
      <c r="G7" s="162"/>
    </row>
    <row r="8" spans="2:7">
      <c r="B8" s="161" t="s">
        <v>1215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1216</v>
      </c>
      <c r="C9" s="161">
        <v>256790</v>
      </c>
      <c r="D9" s="161" t="s">
        <v>1217</v>
      </c>
      <c r="E9" s="161" t="s">
        <v>825</v>
      </c>
      <c r="F9" s="161" t="s">
        <v>1218</v>
      </c>
      <c r="G9" s="162">
        <v>46357</v>
      </c>
    </row>
    <row r="10" spans="2:7">
      <c r="B10" s="161" t="s">
        <v>1219</v>
      </c>
      <c r="C10" s="161">
        <v>265193</v>
      </c>
      <c r="D10" s="161" t="s">
        <v>1220</v>
      </c>
      <c r="E10" s="161" t="s">
        <v>826</v>
      </c>
      <c r="F10" s="161" t="s">
        <v>54</v>
      </c>
      <c r="G10" s="161" t="s">
        <v>1221</v>
      </c>
    </row>
    <row r="11" spans="2:7">
      <c r="B11" s="161" t="s">
        <v>1222</v>
      </c>
      <c r="C11" s="161">
        <v>293716</v>
      </c>
      <c r="D11" s="161" t="s">
        <v>1223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1224</v>
      </c>
      <c r="C12" s="161">
        <v>257258</v>
      </c>
      <c r="D12" s="161" t="s">
        <v>1225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1226</v>
      </c>
      <c r="C13" s="161">
        <v>371147</v>
      </c>
      <c r="D13" s="161" t="s">
        <v>1227</v>
      </c>
      <c r="E13" s="161" t="s">
        <v>827</v>
      </c>
      <c r="F13" s="161" t="s">
        <v>71</v>
      </c>
      <c r="G13" s="161" t="s">
        <v>1221</v>
      </c>
    </row>
    <row r="14" spans="2:7">
      <c r="B14" s="161" t="s">
        <v>1228</v>
      </c>
      <c r="C14" s="161">
        <v>259230</v>
      </c>
      <c r="D14" s="161" t="s">
        <v>1229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1230</v>
      </c>
      <c r="C15" s="161">
        <v>370705</v>
      </c>
      <c r="D15" s="161"/>
      <c r="E15" s="161" t="s">
        <v>827</v>
      </c>
      <c r="F15" s="161" t="s">
        <v>71</v>
      </c>
      <c r="G15" s="161" t="s">
        <v>1221</v>
      </c>
    </row>
    <row r="16" spans="2:7">
      <c r="B16" s="161" t="s">
        <v>1231</v>
      </c>
      <c r="C16" s="161">
        <v>258542</v>
      </c>
      <c r="D16" s="161" t="s">
        <v>1232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1233</v>
      </c>
      <c r="C17" s="161">
        <v>257050</v>
      </c>
      <c r="D17" s="161" t="s">
        <v>1234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1235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686</v>
      </c>
      <c r="C4" s="163" t="s">
        <v>1236</v>
      </c>
      <c r="D4" s="163" t="s">
        <v>1237</v>
      </c>
      <c r="E4" s="163" t="s">
        <v>1238</v>
      </c>
      <c r="F4" s="160" t="s">
        <v>1239</v>
      </c>
      <c r="G4" s="163" t="s">
        <v>1240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1241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1242</v>
      </c>
      <c r="G7" s="167" t="s">
        <v>1243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1241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1241</v>
      </c>
      <c r="G9" s="167"/>
    </row>
    <row r="10" spans="2:7" ht="19.5" customHeight="1">
      <c r="B10" s="167" t="s">
        <v>1244</v>
      </c>
      <c r="C10" s="167">
        <v>9038</v>
      </c>
      <c r="D10" s="168">
        <v>46049</v>
      </c>
      <c r="E10" s="167">
        <v>15098</v>
      </c>
      <c r="F10" s="169" t="s">
        <v>1245</v>
      </c>
      <c r="G10" s="167" t="s">
        <v>1246</v>
      </c>
    </row>
    <row r="11" spans="2:7" ht="19.5" customHeight="1">
      <c r="B11" s="167" t="s">
        <v>744</v>
      </c>
      <c r="C11" s="167" t="s">
        <v>1247</v>
      </c>
      <c r="D11" s="168">
        <v>46056</v>
      </c>
      <c r="E11" s="167">
        <v>9100</v>
      </c>
      <c r="F11" s="169" t="s">
        <v>1248</v>
      </c>
      <c r="G11" s="167" t="s">
        <v>1249</v>
      </c>
    </row>
    <row r="12" spans="2:7" ht="19.5" customHeight="1">
      <c r="B12" s="167" t="s">
        <v>744</v>
      </c>
      <c r="C12" s="167" t="s">
        <v>1250</v>
      </c>
      <c r="D12" s="168">
        <v>46056</v>
      </c>
      <c r="E12" s="167">
        <v>11000</v>
      </c>
      <c r="F12" s="169" t="s">
        <v>1248</v>
      </c>
      <c r="G12" s="167" t="s">
        <v>1251</v>
      </c>
    </row>
    <row r="13" spans="2:7" ht="19.5" customHeight="1">
      <c r="B13" s="167" t="s">
        <v>744</v>
      </c>
      <c r="C13" s="167" t="s">
        <v>1252</v>
      </c>
      <c r="D13" s="168">
        <v>46056</v>
      </c>
      <c r="E13" s="167">
        <v>11000</v>
      </c>
      <c r="F13" s="169" t="s">
        <v>1248</v>
      </c>
      <c r="G13" s="167"/>
    </row>
    <row r="14" spans="2:7" ht="19.5" customHeight="1">
      <c r="B14" s="167" t="s">
        <v>744</v>
      </c>
      <c r="C14" s="167" t="s">
        <v>1253</v>
      </c>
      <c r="D14" s="168">
        <v>46056</v>
      </c>
      <c r="E14" s="167">
        <v>4000</v>
      </c>
      <c r="F14" s="169" t="s">
        <v>1241</v>
      </c>
      <c r="G14" s="167" t="s">
        <v>1254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1" t="s">
        <v>1255</v>
      </c>
      <c r="D5" s="212"/>
      <c r="E5" s="212"/>
      <c r="F5" s="212"/>
      <c r="G5" s="212"/>
      <c r="H5" s="212"/>
      <c r="I5" s="212"/>
      <c r="J5" s="213"/>
      <c r="K5" s="214" t="s">
        <v>1256</v>
      </c>
      <c r="L5" s="215"/>
      <c r="M5" s="215"/>
      <c r="N5" s="215"/>
      <c r="O5" s="216" t="s">
        <v>1257</v>
      </c>
      <c r="P5" s="217"/>
    </row>
    <row r="6" spans="1:16" s="74" customFormat="1" ht="15" customHeight="1">
      <c r="A6" s="66" t="s">
        <v>1258</v>
      </c>
      <c r="B6" s="75" t="s">
        <v>1259</v>
      </c>
      <c r="C6" s="76" t="s">
        <v>992</v>
      </c>
      <c r="D6" s="77" t="s">
        <v>993</v>
      </c>
      <c r="E6" s="76" t="s">
        <v>1260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1261</v>
      </c>
      <c r="M6" s="80" t="s">
        <v>611</v>
      </c>
      <c r="N6" s="81" t="s">
        <v>987</v>
      </c>
      <c r="O6" s="158" t="s">
        <v>1030</v>
      </c>
      <c r="P6" s="133" t="s">
        <v>1262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ZKW-ZCP</v>
      </c>
      <c r="M92" s="83">
        <f>IF(SP_SUL!AP92="","*",SP_SUL!AP92)</f>
        <v>102</v>
      </c>
      <c r="N92" s="83" t="str">
        <f>IF(SP_SUL!AM92="","*",SP_SUL!AM92)</f>
        <v>ZKW-ZCP</v>
      </c>
      <c r="O92" s="110" t="str">
        <f>IF(SP_SUL!BH92="","*",SP_SUL!BH92)</f>
        <v>*</v>
      </c>
      <c r="P92" s="147" t="str">
        <f>IF($A$2=1,IF(SP_SUL!BJ92="","*",SP_SUL!BJ92),IF(SP_SUL!BK92="","*",SP_SUL!BK92))</f>
        <v>Alterado programação para realizar abastecimento da locomotiva em ZKE / Previsão de MC1 12h30.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*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*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ZZV-ZPG</v>
      </c>
      <c r="M102" s="83">
        <f>IF(SP_SUL!AP102="","*",SP_SUL!AP102)</f>
        <v>125</v>
      </c>
      <c r="N102" s="83" t="str">
        <f>IF(SP_SUL!AM102="","*",SP_SUL!AM102)</f>
        <v>ZZV-ZPG</v>
      </c>
      <c r="O102" s="110">
        <f>IF(SP_SUL!BH102="","*",SP_SUL!BH102)</f>
        <v>1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0.16666666666666666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0.20833333333333334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0.125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110.35</v>
      </c>
      <c r="N132" s="83" t="str">
        <f>IF(SP_SUL!AM132="","*",SP_SUL!AM132)</f>
        <v>ZCD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ZYU-ZST</v>
      </c>
      <c r="M139" s="83">
        <f>IF(SP_SUL!AP139="","*",SP_SUL!AP139)</f>
        <v>205</v>
      </c>
      <c r="N139" s="83" t="str">
        <f>IF(SP_SUL!AM139="","*",SP_SUL!AM139)</f>
        <v>ZYU-ZST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78" sqref="A78:T9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8"/>
      <c r="B1" s="219"/>
      <c r="C1" s="22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1" t="s">
        <v>1040</v>
      </c>
      <c r="Q1" s="222"/>
      <c r="R1" s="111"/>
      <c r="S1" s="84"/>
      <c r="T1" s="86"/>
      <c r="U1" s="223" t="s">
        <v>1263</v>
      </c>
      <c r="V1" s="223"/>
      <c r="W1" s="223"/>
    </row>
    <row r="2" spans="1:23" ht="15" customHeight="1">
      <c r="A2" s="87" t="s">
        <v>1264</v>
      </c>
      <c r="B2" s="87" t="s">
        <v>1259</v>
      </c>
      <c r="C2" s="87" t="s">
        <v>411</v>
      </c>
      <c r="D2" s="88" t="s">
        <v>992</v>
      </c>
      <c r="E2" s="88" t="s">
        <v>4</v>
      </c>
      <c r="F2" s="88" t="s">
        <v>1258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1265</v>
      </c>
      <c r="T2" s="91" t="s">
        <v>995</v>
      </c>
      <c r="U2" s="138">
        <f ca="1">TODAY()-1</f>
        <v>46056</v>
      </c>
      <c r="V2" s="138">
        <f ca="1">U2-1</f>
        <v>46055</v>
      </c>
      <c r="W2" s="138">
        <f ca="1">V2-1</f>
        <v>46054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511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>
        <f ca="1">_xlfn.XLOOKUP(G11&amp;$V$2,BS_CONTROLE[CHAVE],BS_CONTROLE[Quantidade_11],"-")</f>
        <v>0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1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500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>
        <f ca="1">_xlfn.XLOOKUP(G20&amp;$V$2,BS_CONTROLE[CHAVE],BS_CONTROLE[Quantidade_11],"-")</f>
        <v>0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122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1248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500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1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>
        <f ca="1">_xlfn.XLOOKUP(G55&amp;$U$2,BS_CONTROLE[CHAVE],BS_CONTROLE[Quantidade_11],"-")</f>
        <v>0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122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1248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0</v>
      </c>
      <c r="V63" s="137">
        <f ca="1">_xlfn.XLOOKUP(G63&amp;$V$2,BS_CONTROLE[CHAVE],BS_CONTROLE[Quantidade_11],"-")</f>
        <v>0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511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511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1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500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1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122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1248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1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511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 t="str">
        <f>IF(SP_SUL!B107="","*",SP_SUL!B107)</f>
        <v>*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1</v>
      </c>
    </row>
    <row r="106" spans="1:23" hidden="1">
      <c r="A106" s="146" t="str">
        <f>IF(SP_SUL!Y109="","*",SP_SUL!Y109)</f>
        <v>*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 t="str">
        <f>IF(SP_SUL!B109="","*",SP_SUL!B109)</f>
        <v>*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0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500</v>
      </c>
    </row>
    <row r="109" spans="1:23" hidden="1">
      <c r="A109" s="146" t="str">
        <f>IF(SP_SUL!Y112="","*",SP_SUL!Y112)</f>
        <v>*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1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0.16666666666666666</v>
      </c>
      <c r="R113" s="145" t="str">
        <f>IF(SP_SUL!Q116="","*",CONCATENATE(SP_SUL!Q116," ",SP_SUL!R116))</f>
        <v>4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>
        <f ca="1">_xlfn.XLOOKUP(G114&amp;$V$2,BS_CONTROLE[CHAVE],BS_CONTROLE[Quantidade_11],"-")</f>
        <v>122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1248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0.20833333333333334</v>
      </c>
      <c r="R119" s="145" t="str">
        <f>IF(SP_SUL!Q122="","*",CONCATENATE(SP_SUL!Q122," ",SP_SUL!R122))</f>
        <v>1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0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30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511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0.125</v>
      </c>
      <c r="R129" s="145" t="str">
        <f>IF(SP_SUL!Q132="","*",CONCATENATE(SP_SUL!Q132," ",SP_SUL!R132))</f>
        <v>312 M</v>
      </c>
      <c r="S129" s="145" t="str">
        <f>IF(SP_SUL!V132="","*",SP_SUL!V132)</f>
        <v>Elder</v>
      </c>
      <c r="T129" s="145" t="str">
        <f>IF(SP_SUL!W132="","*",SP_SUL!W132)</f>
        <v>Alívio de tensão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500</v>
      </c>
    </row>
    <row r="136" spans="1:23" hidden="1">
      <c r="A136" s="146" t="str">
        <f>IF(SP_SUL!Y139="","*",SP_SUL!Y139)</f>
        <v>*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1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122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1248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>
        <f ca="1">_xlfn.XLOOKUP(G148&amp;$U$2,BS_CONTROLE[CHAVE],BS_CONTROLE[Quantidade_11],"-")</f>
        <v>0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0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4" dateTimeGrouping="day"/>
      </filters>
    </filterColumn>
    <filterColumn colId="6">
      <filters>
        <filter val="V42"/>
        <filter val="V48"/>
        <filter val="V8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78" sqref="B78:K8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1266</v>
      </c>
      <c r="C2" s="121" t="s">
        <v>977</v>
      </c>
      <c r="D2" s="76" t="s">
        <v>979</v>
      </c>
      <c r="E2" s="76" t="s">
        <v>1267</v>
      </c>
      <c r="F2" s="99" t="s">
        <v>1268</v>
      </c>
      <c r="G2" s="76" t="s">
        <v>1269</v>
      </c>
      <c r="H2" s="76" t="s">
        <v>1270</v>
      </c>
      <c r="I2" s="76" t="s">
        <v>1271</v>
      </c>
      <c r="J2" s="76" t="s">
        <v>1272</v>
      </c>
      <c r="K2" s="78" t="s">
        <v>1273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*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*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*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*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*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*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*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*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*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*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*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*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*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*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*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*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*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*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*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*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*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*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*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>
        <f>IF(SP_SUL!AA146="","*",SP_SUL!AA146)</f>
        <v>2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*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*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*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*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2026-02-04T17:29:27Z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