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241" documentId="120_S{118792C3-22EF-5104-A093-F22BFE3913F3}" xr6:coauthVersionLast="47" xr6:coauthVersionMax="47" xr10:uidLastSave="{A8341C2B-CD59-4207-8F59-08C4616AEBA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2" i="1" l="1"/>
  <c r="BF212" i="1"/>
  <c r="BB212" i="1"/>
  <c r="AY212" i="1"/>
  <c r="BR212" i="1" s="1"/>
  <c r="BQ212" i="1" s="1"/>
  <c r="AQ212" i="1"/>
  <c r="AP212" i="1"/>
  <c r="AO212" i="1"/>
  <c r="AN212" i="1"/>
  <c r="AM212" i="1"/>
  <c r="AL212" i="1"/>
  <c r="AK212" i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AO213" i="1"/>
  <c r="AL213" i="1"/>
  <c r="AK213" i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R220" i="1"/>
  <c r="S220" i="1" a="1"/>
  <c r="S220" i="1"/>
  <c r="T220" i="1" a="1"/>
  <c r="T220" i="1"/>
  <c r="U220" i="1" a="1"/>
  <c r="U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R217" i="1"/>
  <c r="S217" i="1" a="1"/>
  <c r="S217" i="1"/>
  <c r="T217" i="1" a="1"/>
  <c r="T217" i="1"/>
  <c r="U217" i="1" a="1"/>
  <c r="U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G223" i="10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7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AP227" i="1"/>
  <c r="M223" i="10" s="1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4" i="1"/>
  <c r="AQ216" i="1"/>
  <c r="AQ218" i="1"/>
  <c r="AQ219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12" i="1" l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2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227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23" i="1"/>
  <c r="AN211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<sst xmlns="http://schemas.openxmlformats.org/spreadsheetml/2006/main" count="7244" uniqueCount="1529">
  <si>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</si>
  <si>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</si>
  <si>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</si>
  <si>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</si>
  <si>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</si>
  <si>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</si>
  <si>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</si>
  <si>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</si>
  <si>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</si>
  <si>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</si>
  <si>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</si>
  <si>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</si>
  <si>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</si>
  <si>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</si>
  <si>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</si>
  <si>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</si>
  <si>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</si>
  <si>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</si>
  <si>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</si>
  <si>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</si>
  <si>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</si>
  <si>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</si>
  <si>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</si>
  <si>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</si>
  <si>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</si>
  <si>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</si>
  <si>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</si>
  <si>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</si>
  <si>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</si>
  <si>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</si>
  <si>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</si>
  <si>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</si>
  <si>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</si>
  <si>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</si>
  <si>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</si>
  <si>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</si>
  <si>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</si>
  <si>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</si>
  <si>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</si>
  <si>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</si>
  <si>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</si>
  <si>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</si>
  <si>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</si>
  <si>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</si>
  <si>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</si>
  <si>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</si>
  <si>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</si>
  <si>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</si>
  <si>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</si>
  <si>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</si>
  <si>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</si>
  <si>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</si>
  <si>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</si>
  <si>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</si>
  <si>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</si>
  <si>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</si>
  <si>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</si>
  <si>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</si>
  <si>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</si>
  <si>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</si>
  <si>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</si>
  <si>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</si>
  <si>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</si>
  <si>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</si>
  <si>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</si>
  <si>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</si>
  <si>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</si>
  <si>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</si>
  <si>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</si>
  <si>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</si>
  <si>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</si>
  <si>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</si>
  <si>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</si>
  <si>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</si>
  <si>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</si>
  <si>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</si>
  <si>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</si>
  <si>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</si>
  <si>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</si>
  <si>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</si>
  <si>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</si>
  <si>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</si>
  <si>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</si>
  <si>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</si>
  <si>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</si>
  <si>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</si>
  <si>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</si>
  <si>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</si>
  <si>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</si>
  <si>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</si>
  <si>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</si>
  <si>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</si>
  <si>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</si>
  <si>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</si>
  <si>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</si>
  <si>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</si>
  <si>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</si>
  <si>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</si>
  <si>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</si>
  <si>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</si>
  <si>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</si>
  <si>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</si>
  <si>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</si>
  <si>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</si>
  <si>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</si>
  <si>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</si>
  <si>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</si>
  <si>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</si>
  <si>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</si>
  <si>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</si>
  <si>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</si>
  <si>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</si>
  <si>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</si>
  <si>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</si>
  <si>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</si>
  <si>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</si>
  <si>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</si>
  <si>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</si>
  <si>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</si>
  <si>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</si>
  <si>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</si>
  <si>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</si>
  <si>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</si>
  <si>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</si>
  <si>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</si>
  <si>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</si>
  <si>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</si>
  <si>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</si>
  <si>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</si>
  <si>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</si>
  <si>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</si>
  <si>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</si>
  <si>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</si>
  <si>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</si>
  <si>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</si>
  <si>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</si>
  <si>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</si>
  <si>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</si>
  <si>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</si>
  <si>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</si>
  <si>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</si>
  <si>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</si>
  <si>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</si>
  <si>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</si>
  <si>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</si>
  <si>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</si>
  <si>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</si>
  <si>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</si>
  <si>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</si>
  <si>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</si>
  <si>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</si>
  <si>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</si>
  <si>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</si>
  <si>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</si>
  <si>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</si>
  <si>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</si>
  <si>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</si>
  <si>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</si>
  <si>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</si>
  <si>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</si>
  <si>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</si>
  <si>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</si>
  <si>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</si>
  <si>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</si>
  <si>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</si>
  <si>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</si>
  <si>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</si>
  <si>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</si>
  <si>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</si>
  <si>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</si>
  <si>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</si>
  <si>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</si>
  <si>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</si>
  <si>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</si>
  <si>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</si>
  <si>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</si>
  <si>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</si>
  <si>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</si>
  <si>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</si>
  <si>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</si>
  <si>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</si>
  <si>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</si>
  <si>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</si>
  <si>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</si>
  <si>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</si>
  <si>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</si>
  <si>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</si>
  <si>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</si>
  <si>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</si>
  <si>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</si>
  <si>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</si>
  <si>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</si>
  <si>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</si>
  <si>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</si>
  <si>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</si>
  <si>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</si>
  <si>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</si>
  <si>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</si>
  <si>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</si>
  <si>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</si>
  <si>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</si>
  <si>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</si>
  <si>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</si>
  <si>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</si>
  <si>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</si>
  <si>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</si>
  <si>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</si>
  <si>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</si>
  <si>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</si>
  <si>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</si>
  <si>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</si>
  <si>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</si>
  <si>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</si>
  <si>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</si>
  <si>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</si>
  <si>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</si>
  <si>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</si>
  <si>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</si>
  <si>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</si>
  <si>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</si>
  <si>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</si>
  <si>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</si>
  <si>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</si>
  <si>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</si>
  <si>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</si>
  <si>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</si>
  <si>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</si>
  <si>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</si>
  <si>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</si>
  <si>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</si>
  <si>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</si>
  <si>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</si>
  <si>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</si>
  <si>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</si>
  <si>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</si>
  <si>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</si>
  <si>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</si>
  <si>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</si>
  <si>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</si>
  <si>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</si>
  <si>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</si>
  <si>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</si>
  <si>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</si>
  <si>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</si>
  <si>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</si>
  <si>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</si>
  <si>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</si>
  <si>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</si>
  <si>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</si>
  <si>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</si>
  <si>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</si>
  <si>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</si>
  <si>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</si>
  <si>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</si>
  <si>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</si>
  <si>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</si>
  <si>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</si>
  <si>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</si>
  <si>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</si>
  <si>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</si>
  <si>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</si>
  <si>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</si>
  <si>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</si>
  <si>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</si>
  <si>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</si>
  <si>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</si>
  <si>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</si>
  <si>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</si>
  <si>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</si>
  <si>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</si>
  <si>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</si>
  <si>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</si>
  <si>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</si>
  <si>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</si>
  <si>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</si>
  <si>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</si>
  <si>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</si>
  <si>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</si>
  <si>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</si>
  <si>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</si>
  <si>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</si>
  <si>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</si>
  <si>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</si>
  <si>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</si>
  <si>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</si>
  <si>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</si>
  <si>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</si>
  <si>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</si>
  <si>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</si>
  <si>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</si>
  <si>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</si>
  <si>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</si>
  <si>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</si>
  <si>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</si>
  <si>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</si>
  <si>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</si>
  <si>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</si>
  <si>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</si>
  <si>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</si>
  <si>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</si>
  <si>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</si>
  <si>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</si>
  <si>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</si>
  <si>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</si>
  <si>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</si>
  <si>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</si>
  <si>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</si>
  <si>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</si>
  <si>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</si>
  <si>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</si>
  <si>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</si>
  <si>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</si>
  <si>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</si>
  <si>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</si>
  <si>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</si>
  <si>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</si>
  <si>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</si>
  <si>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</si>
  <si>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</si>
  <si>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</si>
  <si>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</si>
  <si>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</si>
  <si>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</si>
  <si>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</si>
  <si>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</si>
  <si>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</si>
  <si>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</si>
  <si>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</si>
  <si>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</si>
  <si>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</si>
  <si>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</si>
  <si>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</si>
  <si>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</si>
  <si>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</si>
  <si>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</si>
  <si>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</si>
  <si>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</si>
  <si>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</si>
  <si>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</si>
  <si>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</si>
  <si>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</si>
  <si>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</si>
  <si>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</si>
  <si>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</si>
  <si>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</si>
  <si>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</si>
  <si>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</si>
  <si>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</si>
  <si>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</si>
  <si>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</si>
  <si>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</si>
  <si>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</si>
  <si>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</si>
  <si>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</si>
  <si>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</si>
  <si>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</si>
  <si>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</si>
  <si>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</si>
  <si>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</si>
  <si>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</si>
  <si>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</si>
  <si>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</si>
  <si>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</si>
  <si>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</si>
  <si>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</si>
  <si>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</si>
  <si>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</si>
  <si>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</si>
  <si>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</si>
  <si>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</si>
  <si>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</si>
  <si>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</si>
  <si>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</si>
  <si>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</si>
  <si>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</si>
  <si>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</si>
  <si>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</si>
  <si>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</si>
  <si>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</si>
  <si>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</si>
  <si>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</si>
  <si>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</si>
  <si>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</si>
  <si>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</si>
  <si>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</si>
  <si>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</si>
  <si>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</si>
  <si>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</si>
  <si>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</si>
  <si>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</si>
  <si>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</si>
  <si>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</si>
  <si>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</si>
  <si>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</si>
  <si>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</si>
  <si>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</si>
  <si>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</si>
  <si>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</si>
  <si>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</si>
  <si>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</si>
  <si>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</si>
  <si>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</si>
  <si>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</si>
  <si>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</si>
  <si>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</si>
  <si>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</si>
  <si>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</si>
  <si>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</si>
  <si>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</si>
  <si>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</si>
  <si>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</si>
  <si>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</si>
  <si>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</si>
  <si>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</si>
  <si>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</si>
  <si>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</si>
  <si>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</si>
  <si>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</si>
  <si>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</si>
  <si>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</si>
  <si>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</si>
  <si>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</si>
  <si>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</si>
  <si>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</si>
  <si>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</si>
  <si>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</si>
  <si>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</si>
  <si>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</si>
  <si>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</si>
  <si>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</si>
  <si>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</si>
  <si>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</si>
  <si>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</si>
  <si>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</si>
  <si>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</si>
  <si>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</si>
  <si>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</si>
  <si>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</si>
  <si>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</si>
  <si>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</si>
  <si>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</si>
  <si>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</si>
  <si>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</si>
  <si>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</si>
  <si>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</si>
  <si>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</si>
  <si>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</si>
  <si>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</si>
  <si>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</si>
  <si>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</si>
  <si>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</si>
  <si>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</si>
  <si>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</si>
  <si>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</si>
  <si>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</si>
  <si>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</si>
  <si>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</si>
  <si>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</si>
  <si>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</si>
  <si>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</si>
  <si>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</si>
  <si>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</si>
  <si>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</si>
  <si>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</si>
  <si>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</si>
  <si>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</si>
  <si>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</si>
  <si>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</si>
  <si>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</si>
  <si>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</si>
  <si>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</si>
  <si>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</si>
  <si>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</si>
  <si>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</si>
  <si>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</si>
  <si>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</si>
  <si>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</si>
  <si>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</si>
  <si>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</si>
  <si>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</si>
  <si>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</si>
  <si>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</si>
  <si>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</si>
  <si>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</si>
  <si>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</si>
  <si>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</si>
  <si>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</si>
  <si>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</si>
  <si>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</si>
  <si>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</si>
  <si>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</si>
  <si>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</si>
  <si>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</si>
  <si>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</si>
  <si>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</si>
  <si>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</si>
  <si>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</si>
  <si>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</si>
  <si>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</si>
  <si>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</si>
  <si>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</si>
  <si>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</si>
  <si>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</si>
  <si>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</si>
  <si>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</si>
  <si>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</si>
  <si>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</si>
  <si>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</si>
  <si>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</si>
  <si>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</si>
  <si>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</si>
  <si>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</si>
  <si>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</si>
  <si>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</si>
  <si>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</si>
  <si>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</si>
  <si>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</si>
  <si>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</si>
  <si>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</si>
  <si>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</si>
  <si>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</si>
  <si>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</si>
  <si>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</si>
  <si>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</si>
  <si>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</si>
  <si>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</si>
  <si>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</si>
  <si>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</si>
  <si>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</si>
  <si>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</si>
  <si>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</si>
  <si>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</si>
  <si>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</si>
  <si>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</si>
  <si>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</si>
  <si>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</si>
  <si>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</si>
  <si>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</si>
  <si>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</si>
  <si>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</si>
  <si>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</si>
  <si>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</si>
  <si>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</si>
  <si>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</si>
  <si>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</si>
  <si>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</si>
  <si>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</si>
  <si>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</si>
  <si>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</si>
  <si>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</si>
  <si>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</si>
  <si>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</si>
  <si>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</si>
  <si>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</si>
  <si>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</si>
  <si>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</si>
  <si>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</si>
  <si>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</si>
  <si>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</si>
  <si>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</si>
  <si>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</si>
  <si>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</si>
  <si>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</si>
  <si>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</si>
  <si>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</si>
  <si>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</si>
  <si>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</si>
  <si>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</si>
  <si>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</si>
  <si>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</si>
  <si>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</si>
  <si>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</si>
  <si>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</si>
  <si>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</si>
  <si>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</si>
  <si>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</si>
  <si>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</si>
  <si>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</si>
  <si>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</si>
  <si>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</si>
  <si>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</si>
  <si>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</si>
  <si>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</si>
  <si>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</si>
  <si>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</si>
  <si>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</si>
  <si>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</si>
  <si>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</si>
  <si>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</si>
  <si>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</si>
  <si>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</si>
  <si>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</si>
  <si>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</si>
  <si>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</si>
  <si>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</si>
  <si>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</si>
  <si>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</si>
  <si>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</si>
  <si>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</si>
  <si>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</si>
  <si>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</si>
  <si>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</si>
  <si>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</si>
  <si>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</si>
  <si>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</si>
  <si>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</si>
  <si>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</si>
  <si>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</si>
  <si>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</si>
  <si>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</si>
  <si>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</si>
  <si>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</si>
  <si>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</si>
  <si>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</si>
  <si>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</si>
  <si>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</si>
  <si>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</si>
  <si>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</si>
  <si>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</si>
  <si>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</si>
  <si>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</si>
  <si>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</si>
  <si>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</si>
  <si>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</si>
  <si>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</si>
  <si>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</si>
  <si>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</si>
  <si>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</si>
  <si>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</si>
  <si>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</si>
  <si>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</si>
  <si>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</si>
  <si>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</si>
  <si>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</si>
  <si>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</si>
  <si>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</si>
  <si>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</si>
  <si>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</si>
  <si>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</si>
  <si>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</si>
  <si>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</si>
  <si>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</si>
  <si>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</si>
  <si>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</si>
  <si>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</si>
  <si>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</si>
  <si>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</si>
  <si>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</si>
  <si>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</si>
  <si>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</si>
  <si>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</si>
  <si>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</si>
  <si>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</si>
  <si>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</si>
  <si>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</si>
  <si>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</si>
  <si>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</si>
  <si>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</si>
  <si>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</si>
  <si>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</si>
  <si>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</si>
  <si>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</si>
  <si>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</si>
  <si>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</si>
  <si>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</si>
  <si>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</si>
  <si>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</si>
  <si>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</si>
  <si>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</si>
  <si>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</si>
  <si>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</si>
  <si>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</si>
  <si>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</si>
  <si>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</si>
  <si>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</si>
  <si>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</si>
  <si>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</si>
  <si>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</si>
  <si>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</si>
  <si>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</si>
  <si>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</si>
  <si>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</si>
  <si>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</si>
  <si>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</si>
  <si>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</si>
  <si>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</si>
  <si>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</si>
  <si>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</si>
  <si>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</si>
  <si>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</si>
  <si>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</si>
  <si>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</si>
  <si>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</si>
  <si>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</si>
  <si>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</si>
  <si>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</si>
  <si>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</si>
  <si>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</si>
  <si>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</si>
  <si>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</si>
  <si>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</si>
  <si>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</si>
  <si>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</si>
  <si>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</si>
  <si>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</si>
  <si>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</si>
  <si>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</si>
  <si>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</si>
  <si>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</si>
  <si>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</si>
  <si>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</si>
  <si>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</si>
  <si>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</si>
  <si>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</si>
  <si>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</si>
  <si>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</si>
  <si>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</si>
  <si>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</si>
  <si>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</si>
  <si>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</si>
  <si>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</si>
  <si>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</si>
  <si>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</si>
  <si>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</si>
  <si>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</si>
  <si>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</si>
  <si>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</si>
  <si>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</si>
  <si>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</si>
  <si>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</si>
  <si>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</si>
  <si>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</si>
  <si>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</si>
  <si>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</si>
  <si>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</si>
  <si>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</si>
  <si>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</si>
  <si>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</si>
  <si>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</si>
  <si>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</si>
  <si>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</si>
  <si>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</si>
  <si>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</si>
  <si>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</si>
  <si>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</si>
  <si>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</si>
  <si>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</si>
  <si>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</si>
  <si>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</si>
  <si>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</si>
  <si>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</si>
  <si>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</si>
  <si>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</si>
  <si>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</si>
  <si>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</si>
  <si>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</si>
  <si>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</si>
  <si>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</si>
  <si>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</si>
  <si>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</si>
  <si>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</si>
  <si>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</si>
  <si>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</si>
  <si>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</si>
  <si>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</si>
  <si>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</si>
  <si>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</si>
  <si>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</si>
  <si>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</si>
  <si>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</si>
  <si>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</si>
  <si>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</si>
  <si>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</si>
  <si>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</si>
  <si>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</si>
  <si>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</si>
  <si>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</si>
  <si>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</si>
  <si>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</si>
  <si>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</si>
  <si>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</si>
  <si>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</si>
  <si>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</si>
  <si>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</si>
  <si>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</si>
  <si>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</si>
  <si>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</si>
  <si>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</si>
  <si>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</si>
  <si>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</si>
  <si>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</si>
  <si>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</si>
  <si>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</si>
  <si>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</si>
  <si>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</si>
  <si>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</si>
  <si>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</si>
  <si>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</si>
  <si>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</si>
  <si>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</si>
  <si>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</si>
  <si>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</si>
  <si>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</si>
  <si>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</si>
  <si>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</si>
  <si>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</si>
  <si>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</si>
  <si>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</si>
  <si>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</si>
  <si>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</si>
  <si>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</si>
  <si>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</si>
  <si>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</si>
  <si>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</si>
  <si>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</si>
  <si>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</si>
  <si>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</si>
  <si>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</si>
  <si>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</si>
  <si>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</si>
  <si>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</si>
  <si>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</si>
  <si>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</si>
  <si>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</si>
  <si>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</si>
  <si>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</si>
  <si>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</si>
  <si>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</si>
  <si>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</si>
  <si>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</si>
  <si>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</si>
  <si>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</si>
  <si>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</si>
  <si>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</si>
  <si>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</si>
  <si>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</si>
  <si>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</si>
  <si>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</si>
  <si>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</si>
  <si>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</si>
  <si>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</si>
  <si>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</si>
  <si>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</si>
  <si>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</si>
  <si>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</si>
  <si>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</si>
  <si>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</si>
  <si>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</si>
  <si>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</si>
  <si>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</si>
  <si>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</si>
  <si>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</si>
  <si>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</si>
  <si>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</si>
  <si>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</si>
  <si>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</si>
  <si>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</si>
  <si>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</si>
  <si>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</si>
  <si>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</si>
  <si>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</si>
  <si>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</si>
  <si>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</si>
  <si>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</si>
  <si>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</si>
  <si>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</si>
  <si>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</si>
  <si>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</si>
  <si>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</si>
  <si>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</si>
  <si>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</si>
  <si>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</si>
  <si>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</si>
  <si>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</si>
  <si>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</si>
  <si>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</si>
  <si>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</si>
  <si>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</si>
  <si>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</si>
  <si>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</si>
  <si>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</si>
  <si>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</si>
  <si>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</si>
  <si>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</si>
  <si>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</si>
  <si>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</si>
  <si>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</si>
  <si>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</si>
  <si>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</si>
  <si>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</si>
  <si>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</si>
  <si>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</si>
  <si>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</si>
  <si>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</si>
  <si>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</si>
  <si>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</si>
  <si>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</si>
  <si>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</si>
  <si>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</si>
  <si>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</si>
  <si>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</si>
  <si>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</si>
  <si>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</si>
  <si>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</si>
  <si>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</si>
  <si>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</si>
  <si>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</si>
  <si>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</si>
  <si>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</si>
  <si>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</si>
  <si>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</si>
  <si>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</si>
  <si>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</si>
  <si>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</si>
  <si>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</si>
  <si>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</si>
  <si>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</si>
  <si>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</si>
  <si>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</si>
  <si>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</si>
  <si>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</si>
  <si>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</si>
  <si>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</si>
  <si>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</si>
  <si>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</si>
  <si>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</si>
  <si>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</si>
  <si>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</si>
  <si>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</si>
  <si>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</si>
  <si>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</si>
  <si>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</si>
  <si>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</si>
  <si>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</si>
  <si>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</si>
  <si>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</si>
  <si>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</si>
  <si>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</si>
  <si>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</si>
  <si>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</si>
  <si>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</si>
  <si>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</si>
  <si>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</si>
  <si>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</si>
  <si>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</si>
  <si>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</si>
  <si>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</si>
  <si>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</si>
  <si>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</si>
  <si>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</si>
  <si>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</si>
  <si>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</si>
  <si>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</si>
  <si>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</si>
  <si>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</si>
  <si>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</si>
  <si>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</si>
  <si>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</si>
  <si>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</si>
  <si>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</si>
  <si>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</si>
  <si>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</si>
  <si>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</si>
  <si>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</si>
  <si>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</si>
  <si>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</si>
  <si>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</si>
  <si>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</si>
  <si>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</si>
  <si>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</si>
  <si>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</si>
  <si>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</si>
  <si>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</si>
  <si>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</si>
  <si>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</si>
  <si>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</si>
  <si>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</si>
  <si>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</si>
  <si>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</si>
  <si>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</si>
  <si>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</si>
  <si>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</si>
  <si>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</si>
  <si>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</si>
  <si>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</si>
  <si>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</si>
  <si>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</si>
  <si>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</si>
  <si>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</si>
  <si>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</si>
  <si>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</si>
  <si>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</si>
  <si>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</si>
  <si>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</si>
  <si>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</si>
  <si>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</si>
  <si>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</si>
  <si>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</si>
  <si>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</si>
  <si>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</si>
  <si>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</si>
  <si>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</si>
  <si>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</si>
  <si>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</si>
  <si>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</si>
  <si>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</si>
  <si>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</si>
  <si>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</si>
  <si>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</si>
  <si>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</si>
  <si>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</si>
  <si>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</si>
  <si>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</si>
  <si>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</si>
  <si>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</si>
  <si>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</si>
  <si>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</si>
  <si>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</si>
  <si>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</si>
  <si>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</si>
  <si>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</si>
  <si>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</si>
  <si>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</si>
  <si>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</si>
  <si>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</si>
  <si>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</si>
  <si>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</si>
  <si>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</si>
  <si>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</si>
  <si>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</si>
  <si>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</si>
  <si>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</si>
  <si>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</si>
  <si>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</si>
  <si>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</si>
  <si>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</si>
  <si>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</si>
  <si>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</si>
  <si>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</si>
  <si>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</si>
  <si>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</si>
  <si>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</si>
  <si>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</si>
  <si>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</si>
  <si>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</si>
  <si>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</si>
  <si>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</si>
  <si>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</si>
  <si>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</si>
  <si>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</si>
  <si>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</si>
  <si>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</si>
  <si>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</si>
  <si>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</si>
  <si>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</si>
  <si>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</si>
  <si>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</si>
  <si>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</si>
  <si>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</si>
  <si>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</si>
  <si>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</si>
  <si>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</si>
  <si>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</si>
  <si>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</si>
  <si>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</si>
  <si>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</si>
  <si>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</si>
  <si>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</si>
  <si>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</si>
  <si>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</si>
  <si>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</si>
  <si>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</si>
  <si>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</si>
  <si>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</si>
  <si>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</si>
  <si>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</si>
  <si>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</si>
  <si>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</si>
  <si>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</si>
  <si>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</si>
  <si>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</si>
  <si>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</si>
  <si>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</si>
  <si>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</si>
  <si>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</si>
  <si>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</si>
  <si>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</si>
  <si>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</si>
  <si>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</si>
  <si>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</si>
  <si>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</si>
  <si>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</si>
  <si>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</si>
  <si>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</si>
  <si>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</si>
  <si>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</si>
  <si>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</si>
  <si>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</si>
  <si>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</si>
  <si>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</si>
  <si>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</si>
  <si>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</si>
  <si>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</si>
  <si>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</si>
  <si>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</si>
  <si>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</si>
  <si>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</si>
  <si>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</si>
  <si>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</si>
  <si>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</si>
  <si>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</si>
  <si>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</si>
  <si>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</si>
  <si>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</si>
  <si>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</si>
  <si>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</si>
  <si>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</si>
  <si>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</si>
  <si>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</si>
  <si>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</si>
  <si>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</si>
  <si>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</si>
  <si>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</si>
  <si>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</si>
  <si>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</si>
  <si>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</si>
  <si>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</si>
  <si>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</si>
  <si>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</si>
  <si>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</si>
  <si>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</si>
  <si>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</si>
  <si>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</si>
  <si>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</si>
  <si>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</si>
  <si>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</si>
  <si>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</si>
  <si>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</si>
  <si>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</si>
  <si>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</si>
  <si>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</si>
  <si>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</si>
  <si>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</si>
  <si>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</si>
  <si>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</si>
  <si>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</si>
  <si>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</si>
  <si>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</si>
  <si>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</si>
  <si>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</si>
  <si>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</si>
  <si>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</si>
  <si>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</si>
  <si>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</si>
  <si>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</si>
  <si>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</si>
  <si>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</si>
  <si>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</si>
  <si>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</si>
  <si>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</si>
  <si>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</si>
  <si>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</si>
  <si>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</si>
  <si>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</si>
  <si>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</si>
  <si>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</si>
  <si>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</si>
  <si>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</si>
  <si>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</si>
  <si>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</si>
  <si>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</si>
  <si>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</si>
  <si>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</si>
  <si>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</si>
  <si>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</si>
  <si>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</si>
  <si>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</si>
  <si>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</si>
  <si>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</si>
  <si>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</si>
  <si>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</si>
  <si>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</si>
  <si>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</si>
  <si>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</si>
  <si>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</si>
  <si>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</si>
  <si>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</si>
  <si>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</si>
  <si>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</si>
  <si>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</si>
  <si>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</si>
  <si>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</si>
  <si>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</si>
  <si>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</si>
  <si>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</si>
  <si>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</si>
  <si>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</si>
  <si>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</si>
  <si>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</si>
  <si>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</si>
  <si>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</si>
  <si>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</si>
  <si>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</si>
  <si>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</si>
  <si>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</si>
  <si>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</si>
  <si>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</si>
  <si>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</si>
  <si>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</si>
  <si>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</si>
  <si>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</si>
  <si>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</si>
  <si>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</si>
  <si>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</si>
  <si>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</si>
  <si>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</si>
  <si>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</si>
  <si>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</si>
  <si>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</si>
  <si>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</si>
  <si>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</si>
  <si>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</si>
  <si>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</si>
  <si>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</si>
  <si>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</si>
  <si>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</si>
  <si>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</si>
  <si>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</si>
  <si>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</si>
  <si>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</si>
  <si>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</si>
  <si>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</si>
  <si>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</si>
  <si>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</si>
  <si>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</si>
  <si>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</si>
  <si>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</si>
  <si>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</si>
  <si>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</si>
  <si>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</si>
  <si>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</si>
  <si>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</si>
  <si>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</si>
  <si>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</si>
  <si>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</si>
  <si>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</si>
  <si>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</si>
  <si>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</si>
  <si>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</si>
  <si>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</si>
  <si>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</si>
  <si>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</si>
  <si>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</si>
  <si>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</si>
  <si>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</si>
  <si>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</si>
  <si>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</si>
  <si>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</si>
  <si>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</si>
  <si>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</si>
  <si>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</si>
  <si>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</si>
  <si>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</si>
  <si>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</si>
  <si>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</si>
  <si>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</si>
  <si>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</si>
  <si>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</si>
  <si>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</si>
  <si>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</si>
  <si>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</si>
  <si>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</si>
  <si>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</si>
  <si>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</si>
  <si>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</si>
  <si>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</si>
  <si>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</si>
  <si>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</si>
  <si>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</si>
  <si>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</si>
  <si>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</si>
  <si>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</si>
  <si>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</si>
  <si>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</si>
  <si>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</si>
  <si>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</si>
  <si>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</si>
  <si>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</si>
  <si>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</si>
  <si>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</si>
  <si>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</si>
  <si>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</si>
  <si>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</si>
  <si>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</si>
  <si>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</si>
  <si>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</si>
  <si>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</si>
  <si>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</si>
  <si>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</si>
  <si>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</si>
  <si>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</si>
  <si>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</si>
  <si>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</si>
  <si>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</si>
  <si>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</si>
  <si>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</si>
  <si>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</si>
  <si>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</si>
  <si>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</si>
  <si>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</si>
  <si>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</si>
  <si>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</si>
  <si>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</si>
  <si>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</si>
  <si>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</si>
  <si>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</si>
  <si>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</si>
  <si>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</si>
  <si>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</si>
  <si>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</si>
  <si>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</si>
  <si>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</si>
  <si>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</si>
  <si>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</si>
  <si>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</si>
  <si>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</si>
  <si>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</si>
  <si>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</si>
  <si>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</si>
  <si>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</si>
  <si>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</si>
  <si>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</si>
  <si>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</si>
  <si>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</si>
  <si>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</si>
  <si>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</si>
  <si>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</si>
  <si>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</si>
  <si>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</si>
  <si>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</si>
  <si>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</si>
  <si>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</si>
  <si>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</si>
  <si>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</si>
  <si>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</si>
  <si>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</si>
  <si>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</si>
  <si>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</si>
  <si>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</si>
  <si>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</si>
  <si>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</si>
  <si>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</si>
  <si>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</si>
  <si>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</si>
  <si>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</si>
  <si>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</si>
  <si>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</si>
  <si>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</si>
  <si>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</si>
  <si>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</si>
  <si>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</si>
  <si>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</si>
  <si>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</si>
  <si>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</si>
  <si>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</si>
  <si>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</si>
  <si>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</si>
  <si>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</si>
  <si>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</si>
  <si>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</si>
  <si>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</si>
  <si>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</si>
  <si>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</si>
  <si>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</si>
  <si>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</si>
  <si>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</si>
  <si>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</si>
  <si>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</si>
  <si>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</si>
  <si>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</si>
  <si>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</si>
  <si>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</si>
  <si>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</si>
  <si>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</si>
  <si>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</si>
  <si>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</si>
  <si>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</si>
  <si>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</si>
  <si>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</si>
  <si>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</si>
  <si>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</si>
  <si>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</si>
  <si>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</si>
  <si>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</si>
  <si>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</si>
  <si>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</si>
  <si>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</si>
  <si>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</si>
  <si>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</si>
  <si>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</si>
  <si>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</si>
  <si>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</si>
  <si>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</si>
  <si>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</si>
  <si>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</si>
  <si>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</si>
  <si>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</si>
  <si>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</si>
  <si>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</si>
  <si>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</si>
  <si>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</si>
  <si>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</si>
  <si>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</si>
  <si>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</si>
  <si>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</si>
  <si>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</si>
  <si>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</si>
  <si>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</si>
  <si>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</si>
  <si>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</si>
  <si>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</si>
  <si>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</si>
  <si>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</si>
  <si>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</si>
  <si>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</si>
  <si>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</si>
  <si>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</si>
  <si>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</si>
  <si>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</si>
  <si>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</si>
  <si>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</si>
  <si>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</si>
  <si>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</si>
  <si>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</si>
  <si>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</si>
  <si>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</si>
  <si>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</si>
  <si>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</si>
  <si>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</si>
  <si>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</si>
  <si>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</si>
  <si>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</si>
  <si>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</si>
  <si>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</si>
  <si>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</si>
  <si>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</si>
  <si>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</si>
  <si>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</si>
  <si>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</si>
  <si>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</si>
  <si>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</si>
  <si>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</si>
  <si>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</si>
  <si>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</si>
  <si>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</si>
  <si>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</si>
  <si>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</si>
  <si>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</si>
  <si>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</si>
  <si>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</si>
  <si>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</si>
  <si>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</si>
  <si>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</si>
  <si>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</si>
  <si>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</si>
  <si>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</si>
  <si>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</si>
  <si>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</si>
  <si>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</si>
  <si>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</si>
  <si>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</si>
  <si>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</si>
  <si>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</si>
  <si>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</si>
  <si>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</si>
  <si>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</si>
  <si>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</si>
  <si>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</si>
  <si>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</si>
  <si>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</si>
  <si>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</si>
  <si>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</si>
  <si>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</si>
  <si>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</si>
  <si>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</si>
  <si>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</si>
  <si>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Prev. faixa 00h</t>
  </si>
  <si>
    <t>ZFN-ZGI</t>
  </si>
  <si>
    <t>ZFNZGI</t>
  </si>
  <si>
    <t>Execução de solda - Condicionado à temperatura</t>
  </si>
  <si>
    <t>ZEB-ZJA</t>
  </si>
  <si>
    <t>ZEBZJA</t>
  </si>
  <si>
    <t>Inspeção</t>
  </si>
  <si>
    <t>Turma pronta 06:00/Intervalo aberto das 08:10 até 11:10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</si>
  <si>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</si>
  <si>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</si>
  <si>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</si>
  <si>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</si>
  <si>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</si>
  <si>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</si>
  <si>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</si>
  <si>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</si>
  <si>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</si>
  <si>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</si>
  <si>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</si>
  <si>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</si>
  <si>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</si>
  <si>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Substituição de dormentes na ponte</t>
  </si>
  <si>
    <t>Turma solicitou intervalo no km 105+600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</si>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</sst>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BG211" activePane="topRight" state="frozen"/>
      <selection pane="topRight" activeCell="BJ227" sqref="BJ2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1483</v>
      </c>
      <c r="N208" s="141" t="s">
        <v>1484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1485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1486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1487</v>
      </c>
      <c r="N209" s="141" t="s">
        <v>1488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1489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303"/>
      <c r="F212" s="304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305">
        <v>73</v>
      </c>
      <c r="K212" s="305">
        <v>243.279</v>
      </c>
      <c r="L212" s="117">
        <v>373.58800000000002</v>
      </c>
      <c r="M212" s="141" t="s">
        <v>1490</v>
      </c>
      <c r="N212" s="141" t="s">
        <v>1491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30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30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1125</v>
      </c>
      <c r="W212" s="117" t="s">
        <v>1492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304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307">
        <f>IF(BS_CONTROLE[[#This Row],[SUB]]=0, "-", BS_CONTROLE[[#This Row],[SUB]])</f>
        <v>73</v>
      </c>
      <c r="AP212" s="117">
        <f>BS_CONTROLE[[#This Row],[KM - Inicio]]</f>
        <v>243.279</v>
      </c>
      <c r="AQ212" s="30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308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308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PCM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1493</v>
      </c>
      <c r="BK213" s="18" t="s">
        <v>1493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1489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303"/>
      <c r="F215" s="304"/>
      <c r="G215" s="177"/>
      <c r="H215" s="200"/>
      <c r="I215" s="158"/>
      <c r="J215" s="305"/>
      <c r="K215" s="305"/>
      <c r="L215" s="117"/>
      <c r="M215" s="141"/>
      <c r="N215" s="141"/>
      <c r="O215" s="118"/>
      <c r="P215" s="118"/>
      <c r="Q215" s="117"/>
      <c r="R215" s="10"/>
      <c r="S215" s="306"/>
      <c r="T215" s="306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304"/>
      <c r="AJ215" s="9"/>
      <c r="AK215" s="34"/>
      <c r="AL215" s="34"/>
      <c r="AM215" s="117"/>
      <c r="AN215" s="117"/>
      <c r="AO215" s="307"/>
      <c r="AP215" s="117"/>
      <c r="AQ215" s="30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308"/>
      <c r="BD215" s="308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1494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303"/>
      <c r="F217" s="304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305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30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30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304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307">
        <f>IF(BS_CONTROLE[[#This Row],[SUB]]=0, "-", BS_CONTROLE[[#This Row],[SUB]])</f>
        <v>73</v>
      </c>
      <c r="AP217" s="117">
        <f>BS_CONTROLE[[#This Row],[KM - Inicio]]</f>
        <v>57.2</v>
      </c>
      <c r="AQ217" s="307">
        <f>BS_CONTROLE[[#This Row],[KM - Inicio]]</f>
        <v>57.2</v>
      </c>
      <c r="AR217" s="120"/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308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308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1489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1489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303"/>
      <c r="F220" s="304"/>
      <c r="G220" s="177" t="str">
        <f>IF(D220="","*",VLOOKUP(F220,BS_ATIVIDADE[],3,FALSE))</f>
        <v>*</v>
      </c>
      <c r="H220" s="200"/>
      <c r="I220" s="158"/>
      <c r="J220" s="141">
        <v>73</v>
      </c>
      <c r="K220" s="305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30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30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307">
        <f>IF(BS_CONTROLE[[#This Row],[SUB]]=0, "-", BS_CONTROLE[[#This Row],[SUB]])</f>
        <v>73</v>
      </c>
      <c r="AP220" s="117">
        <f>BS_CONTROLE[[#This Row],[KM - Inicio]]</f>
        <v>0</v>
      </c>
      <c r="AQ220" s="30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308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308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1495</v>
      </c>
      <c r="W221" s="117" t="s">
        <v>1489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1496</v>
      </c>
      <c r="W222" s="117" t="s">
        <v>1497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/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1498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1499</v>
      </c>
      <c r="N223" s="141" t="s">
        <v>1500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1501</v>
      </c>
      <c r="W223" s="117" t="s">
        <v>1502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tr">
        <f>BS_CONTROLE[[#This Row],[Local - Encerramento]]</f>
        <v>ZIQ2</v>
      </c>
      <c r="AM223" s="117" t="str">
        <f>IF(BS_CONTROLE[[#This Row],[Entre - Estações]]=0, "-", BS_CONTROLE[[#This Row],[Entre - Estações]])</f>
        <v>ZRX-ZIQ</v>
      </c>
      <c r="AN223" s="117" t="str">
        <f>IF(BS_CONTROLE[[#This Row],[SB]]=0, "-", BS_CONTROLE[[#This Row],[SB]])</f>
        <v>ZRXZIQ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>
        <f>BS_CONTROLE[[#This Row],[KM - Inicio]]</f>
        <v>132</v>
      </c>
      <c r="AR223" s="120"/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/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tr">
        <f>IF(BS_CONTROLE[[#This Row],[Atividade]]=0, "-", BS_CONTROLE[[#This Row],[Atividade]])</f>
        <v>EXPANSÃO - SOLDA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/>
      <c r="AS224" s="120"/>
      <c r="AT224" s="120"/>
      <c r="AU224" s="166"/>
      <c r="AV224" s="166"/>
      <c r="AW224" s="15"/>
      <c r="AX224" s="15"/>
      <c r="AY224" s="12">
        <f t="shared" si="57"/>
        <v>0</v>
      </c>
      <c r="AZ224" s="192"/>
      <c r="BA224" s="121"/>
      <c r="BB224" s="10" t="str">
        <f>IFERROR(_xlfn.XLOOKUP(AI224, BS_ATIVIDADE[ATIVIDADE],BS_ATIVIDADE[UNIDADE] ), "*")</f>
        <v>Nº DE SOLDA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Produção e Intervalo</v>
      </c>
      <c r="BR224" s="21">
        <f t="shared" si="59"/>
        <v>0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1503</v>
      </c>
      <c r="W225" s="117" t="s">
        <v>1504</v>
      </c>
      <c r="X225" s="116" t="s">
        <v>519</v>
      </c>
      <c r="Y225" s="143" t="s">
        <v>522</v>
      </c>
      <c r="Z225" s="116" t="s">
        <v>520</v>
      </c>
      <c r="AA225" s="117" t="s">
        <v>1505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/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1506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/>
      <c r="AS226" s="120"/>
      <c r="AT226" s="120"/>
      <c r="AU226" s="166"/>
      <c r="AV226" s="166"/>
      <c r="AW226" s="15"/>
      <c r="AX226" s="15"/>
      <c r="AY226" s="12">
        <f t="shared" si="57"/>
        <v>0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Produção e Intervalo</v>
      </c>
      <c r="BR226" s="21">
        <f t="shared" si="59"/>
        <v>0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1507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tr">
        <f>IF(BS_CONTROLE[[#This Row],[Atividade]]=0, "-", BS_CONTROLE[[#This Row],[Atividade]])</f>
        <v>PDM - DORMENTE - PONTE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ZBM-ZHO</v>
      </c>
      <c r="AN227" s="117" t="str">
        <f>IF(BS_CONTROLE[[#This Row],[SB]]=0, "-", BS_CONTROLE[[#This Row],[SB]])</f>
        <v>K57ZHO</v>
      </c>
      <c r="AO227" s="117">
        <f>IF(BS_CONTROLE[[#This Row],[SUB]]=0, "-", BS_CONTROLE[[#This Row],[SUB]])</f>
        <v>68</v>
      </c>
      <c r="AP227" s="117">
        <f>BS_CONTROLE[[#This Row],[KM - Inicio]]</f>
        <v>58.3</v>
      </c>
      <c r="AQ227" s="117">
        <f>BS_CONTROLE[[#This Row],[KM - Inicio]]</f>
        <v>58.3</v>
      </c>
      <c r="AR227" s="120"/>
      <c r="AS227" s="120"/>
      <c r="AT227" s="120"/>
      <c r="AU227" s="166"/>
      <c r="AV227" s="166"/>
      <c r="AW227" s="15"/>
      <c r="AX227" s="15"/>
      <c r="AY227" s="12">
        <f t="shared" si="57"/>
        <v>0</v>
      </c>
      <c r="AZ227" s="192"/>
      <c r="BA227" s="121"/>
      <c r="BB227" s="10" t="str">
        <f>IFERROR(_xlfn.XLOOKUP(AI227, BS_ATIVIDADE[ATIVIDADE],BS_ATIVIDADE[UNIDADE] ), "*")</f>
        <v>M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7" s="187" t="str">
        <f>BS_CONTROLE[[#This Row],[Responsavel pelo boletim]]</f>
        <v>Juscélio</v>
      </c>
      <c r="BG227" s="17"/>
      <c r="BH227" s="18"/>
      <c r="BI227" s="18"/>
      <c r="BJ227" s="20" t="s">
        <v>1508</v>
      </c>
      <c r="BK227" s="19"/>
      <c r="BL227" s="17"/>
      <c r="BM227" s="144" t="s">
        <v>539</v>
      </c>
      <c r="BN227" s="144" t="s">
        <v>568</v>
      </c>
      <c r="BO227" s="144" t="s">
        <v>619</v>
      </c>
      <c r="BP227" s="20" t="s">
        <v>1508</v>
      </c>
      <c r="BQ227" s="13" t="str">
        <f t="shared" si="58"/>
        <v>Produção e Intervalo</v>
      </c>
      <c r="BR227" s="21">
        <f t="shared" si="59"/>
        <v>0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3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17" operator="equal">
      <formula>"NÃO"</formula>
    </cfRule>
    <cfRule type="cellIs" dxfId="235" priority="518" operator="equal">
      <formula>"SIM"</formula>
    </cfRule>
  </conditionalFormatting>
  <conditionalFormatting sqref="AZ365:AZ823 AZ6:AZ363">
    <cfRule type="expression" dxfId="234" priority="42973">
      <formula>#REF!=1</formula>
    </cfRule>
  </conditionalFormatting>
  <conditionalFormatting sqref="BF65 V65 U6:U64 U66:U825 AY6:AY844 BE6:BE844">
    <cfRule type="cellIs" dxfId="233" priority="42957" operator="equal">
      <formula>"ERRO"</formula>
    </cfRule>
  </conditionalFormatting>
  <conditionalFormatting sqref="BQ6:BQ191 BQ193:BQ827">
    <cfRule type="cellIs" dxfId="232" priority="42952" operator="equal">
      <formula>"Produção e Intervalo"</formula>
    </cfRule>
    <cfRule type="cellIs" dxfId="231" priority="42953" operator="equal">
      <formula>"Aderente"</formula>
    </cfRule>
    <cfRule type="cellIs" dxfId="230" priority="42954" operator="equal">
      <formula>"Intervalo"</formula>
    </cfRule>
    <cfRule type="cellIs" dxfId="229" priority="42955" operator="equal">
      <formula>"Produção"</formula>
    </cfRule>
    <cfRule type="cellIs" dxfId="228" priority="42956" operator="equal">
      <formula>"ERRO"</formula>
    </cfRule>
  </conditionalFormatting>
  <conditionalFormatting sqref="BR6:BS844">
    <cfRule type="cellIs" dxfId="227" priority="42934" operator="equal">
      <formula>"*"</formula>
    </cfRule>
    <cfRule type="cellIs" dxfId="226" priority="42935" operator="greaterThanOrEqual">
      <formula>1</formula>
    </cfRule>
    <cfRule type="cellIs" dxfId="225" priority="42936" operator="lessThan">
      <formula>1</formula>
    </cfRule>
  </conditionalFormatting>
  <conditionalFormatting sqref="BH826 BH449:BH823 BH6:BH27 BH28:BI34 BH35:BH84 BH85:BI88 BH89:BH446">
    <cfRule type="iconSet" priority="44757">
      <iconSet showValue="0">
        <cfvo type="percent" val="0"/>
        <cfvo type="num" val="1"/>
        <cfvo type="num" val="1" gte="0"/>
      </iconSet>
    </cfRule>
    <cfRule type="iconSet" priority="447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844 BK200:BK21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74">
      <formula>#REF!=1</formula>
    </cfRule>
  </conditionalFormatting>
  <conditionalFormatting sqref="BP12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33:BK236 BK216:BK229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0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44">
      <iconSet showValue="0">
        <cfvo type="percent" val="0"/>
        <cfvo type="num" val="1"/>
        <cfvo type="num" val="1" gte="0"/>
      </iconSet>
    </cfRule>
  </conditionalFormatting>
  <conditionalFormatting sqref="BJ42:BK42 BJ62 BJ173 BJ216:BJ226 BJ231:BJ371 BH447:BH448 BJ373:BJ446 BJ448:BJ823 BJ33:BJ41 BJ43:BJ60 BJ6:BJ31 BJ64:BJ72 BJ74:BJ130 BJ140:BJ141 BJ132:BJ135 BJ137:BK137 BJ143:BJ144 BJ148:BJ171 BJ176:BJ202 BJ204:BJ211 BJ213:BK213 BJ228:BJ229">
    <cfRule type="iconSet" priority="4484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55" operator="equal">
      <formula>"OPORTUNIDADE"</formula>
    </cfRule>
  </conditionalFormatting>
  <conditionalFormatting sqref="Z230">
    <cfRule type="cellIs" dxfId="222" priority="353" operator="equal">
      <formula>"NÃO"</formula>
    </cfRule>
    <cfRule type="cellIs" dxfId="221" priority="354" operator="equal">
      <formula>"SIM"</formula>
    </cfRule>
  </conditionalFormatting>
  <conditionalFormatting sqref="Z232">
    <cfRule type="cellIs" dxfId="220" priority="352" operator="equal">
      <formula>"OPORTUNIDADE"</formula>
    </cfRule>
  </conditionalFormatting>
  <conditionalFormatting sqref="Z232">
    <cfRule type="cellIs" dxfId="219" priority="350" operator="equal">
      <formula>"NÃO"</formula>
    </cfRule>
    <cfRule type="cellIs" dxfId="218" priority="351" operator="equal">
      <formula>"SIM"</formula>
    </cfRule>
  </conditionalFormatting>
  <conditionalFormatting sqref="BP219:BP22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45" operator="equal">
      <formula>"OPORTUNIDADE"</formula>
    </cfRule>
  </conditionalFormatting>
  <conditionalFormatting sqref="Y230">
    <cfRule type="cellIs" dxfId="216" priority="343" operator="equal">
      <formula>"NÃO"</formula>
    </cfRule>
    <cfRule type="cellIs" dxfId="215" priority="344" operator="equal">
      <formula>"SIM"</formula>
    </cfRule>
  </conditionalFormatting>
  <conditionalFormatting sqref="Y232">
    <cfRule type="cellIs" dxfId="214" priority="342" operator="equal">
      <formula>"OPORTUNIDADE"</formula>
    </cfRule>
  </conditionalFormatting>
  <conditionalFormatting sqref="Y232">
    <cfRule type="cellIs" dxfId="213" priority="340" operator="equal">
      <formula>"NÃO"</formula>
    </cfRule>
    <cfRule type="cellIs" dxfId="212" priority="341" operator="equal">
      <formula>"SIM"</formula>
    </cfRule>
  </conditionalFormatting>
  <conditionalFormatting sqref="BP21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291" operator="equal">
      <formula>"OPORTUNIDADE"</formula>
    </cfRule>
  </conditionalFormatting>
  <conditionalFormatting sqref="Z249">
    <cfRule type="cellIs" dxfId="210" priority="289" operator="equal">
      <formula>"NÃO"</formula>
    </cfRule>
    <cfRule type="cellIs" dxfId="209" priority="290" operator="equal">
      <formula>"SIM"</formula>
    </cfRule>
  </conditionalFormatting>
  <conditionalFormatting sqref="Y249:Y253">
    <cfRule type="cellIs" dxfId="208" priority="288" operator="equal">
      <formula>"OPORTUNIDADE"</formula>
    </cfRule>
  </conditionalFormatting>
  <conditionalFormatting sqref="Y249:Y253">
    <cfRule type="cellIs" dxfId="207" priority="286" operator="equal">
      <formula>"NÃO"</formula>
    </cfRule>
    <cfRule type="cellIs" dxfId="206" priority="287" operator="equal">
      <formula>"SIM"</formula>
    </cfRule>
  </conditionalFormatting>
  <conditionalFormatting sqref="Y247">
    <cfRule type="cellIs" dxfId="205" priority="285" operator="equal">
      <formula>"OPORTUNIDADE"</formula>
    </cfRule>
  </conditionalFormatting>
  <conditionalFormatting sqref="Y247">
    <cfRule type="cellIs" dxfId="204" priority="283" operator="equal">
      <formula>"NÃO"</formula>
    </cfRule>
    <cfRule type="cellIs" dxfId="203" priority="284" operator="equal">
      <formula>"SIM"</formula>
    </cfRule>
  </conditionalFormatting>
  <conditionalFormatting sqref="Y246">
    <cfRule type="cellIs" dxfId="202" priority="282" operator="equal">
      <formula>"OPORTUNIDADE"</formula>
    </cfRule>
  </conditionalFormatting>
  <conditionalFormatting sqref="Y246">
    <cfRule type="cellIs" dxfId="201" priority="280" operator="equal">
      <formula>"NÃO"</formula>
    </cfRule>
    <cfRule type="cellIs" dxfId="200" priority="281" operator="equal">
      <formula>"SIM"</formula>
    </cfRule>
  </conditionalFormatting>
  <conditionalFormatting sqref="Y245">
    <cfRule type="cellIs" dxfId="199" priority="279" operator="equal">
      <formula>"OPORTUNIDADE"</formula>
    </cfRule>
  </conditionalFormatting>
  <conditionalFormatting sqref="Y245">
    <cfRule type="cellIs" dxfId="198" priority="277" operator="equal">
      <formula>"NÃO"</formula>
    </cfRule>
    <cfRule type="cellIs" dxfId="197" priority="278" operator="equal">
      <formula>"SIM"</formula>
    </cfRule>
  </conditionalFormatting>
  <conditionalFormatting sqref="Y244">
    <cfRule type="cellIs" dxfId="196" priority="276" operator="equal">
      <formula>"OPORTUNIDADE"</formula>
    </cfRule>
  </conditionalFormatting>
  <conditionalFormatting sqref="Y244">
    <cfRule type="cellIs" dxfId="195" priority="274" operator="equal">
      <formula>"NÃO"</formula>
    </cfRule>
    <cfRule type="cellIs" dxfId="194" priority="275" operator="equal">
      <formula>"SIM"</formula>
    </cfRule>
  </conditionalFormatting>
  <conditionalFormatting sqref="Y243">
    <cfRule type="cellIs" dxfId="193" priority="273" operator="equal">
      <formula>"OPORTUNIDADE"</formula>
    </cfRule>
  </conditionalFormatting>
  <conditionalFormatting sqref="Y243">
    <cfRule type="cellIs" dxfId="192" priority="271" operator="equal">
      <formula>"NÃO"</formula>
    </cfRule>
    <cfRule type="cellIs" dxfId="191" priority="272" operator="equal">
      <formula>"SIM"</formula>
    </cfRule>
  </conditionalFormatting>
  <conditionalFormatting sqref="Y242">
    <cfRule type="cellIs" dxfId="190" priority="270" operator="equal">
      <formula>"OPORTUNIDADE"</formula>
    </cfRule>
  </conditionalFormatting>
  <conditionalFormatting sqref="Y242">
    <cfRule type="cellIs" dxfId="189" priority="268" operator="equal">
      <formula>"NÃO"</formula>
    </cfRule>
    <cfRule type="cellIs" dxfId="188" priority="269" operator="equal">
      <formula>"SIM"</formula>
    </cfRule>
  </conditionalFormatting>
  <conditionalFormatting sqref="BQ192">
    <cfRule type="cellIs" dxfId="187" priority="263" operator="equal">
      <formula>"Produção e Intervalo"</formula>
    </cfRule>
    <cfRule type="cellIs" dxfId="186" priority="264" operator="equal">
      <formula>"Aderente"</formula>
    </cfRule>
    <cfRule type="cellIs" dxfId="185" priority="265" operator="equal">
      <formula>"Intervalo"</formula>
    </cfRule>
    <cfRule type="cellIs" dxfId="184" priority="266" operator="equal">
      <formula>"Produção"</formula>
    </cfRule>
    <cfRule type="cellIs" dxfId="183" priority="267" operator="equal">
      <formula>"ERRO"</formula>
    </cfRule>
  </conditionalFormatting>
  <conditionalFormatting sqref="BJ203:BK2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56" operator="equal">
      <formula>"OPORTUNIDADE"</formula>
    </cfRule>
  </conditionalFormatting>
  <conditionalFormatting sqref="Y260">
    <cfRule type="cellIs" dxfId="181" priority="254" operator="equal">
      <formula>"NÃO"</formula>
    </cfRule>
    <cfRule type="cellIs" dxfId="180" priority="255" operator="equal">
      <formula>"SIM"</formula>
    </cfRule>
  </conditionalFormatting>
  <conditionalFormatting sqref="Y268">
    <cfRule type="cellIs" dxfId="179" priority="250" operator="equal">
      <formula>"OPORTUNIDADE"</formula>
    </cfRule>
  </conditionalFormatting>
  <conditionalFormatting sqref="Y268">
    <cfRule type="cellIs" dxfId="178" priority="248" operator="equal">
      <formula>"NÃO"</formula>
    </cfRule>
    <cfRule type="cellIs" dxfId="177" priority="249" operator="equal">
      <formula>"SIM"</formula>
    </cfRule>
  </conditionalFormatting>
  <conditionalFormatting sqref="BP2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31" operator="equal">
      <formula>"OPORTUNIDADE"</formula>
    </cfRule>
  </conditionalFormatting>
  <conditionalFormatting sqref="Y280:Z280">
    <cfRule type="cellIs" dxfId="175" priority="229" operator="equal">
      <formula>"NÃO"</formula>
    </cfRule>
    <cfRule type="cellIs" dxfId="174" priority="230" operator="equal">
      <formula>"SIM"</formula>
    </cfRule>
  </conditionalFormatting>
  <conditionalFormatting sqref="BP2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24" operator="equal">
      <formula>"OPORTUNIDADE"</formula>
    </cfRule>
  </conditionalFormatting>
  <conditionalFormatting sqref="Z277">
    <cfRule type="cellIs" dxfId="172" priority="222" operator="equal">
      <formula>"NÃO"</formula>
    </cfRule>
    <cfRule type="cellIs" dxfId="171" priority="223" operator="equal">
      <formula>"SIM"</formula>
    </cfRule>
  </conditionalFormatting>
  <conditionalFormatting sqref="BK2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73" operator="equal">
      <formula>"OPORTUNIDADE"</formula>
    </cfRule>
  </conditionalFormatting>
  <conditionalFormatting sqref="Y6:Z25">
    <cfRule type="cellIs" dxfId="169" priority="171" operator="equal">
      <formula>"NÃO"</formula>
    </cfRule>
    <cfRule type="cellIs" dxfId="168" priority="172" operator="equal">
      <formula>"SIM"</formula>
    </cfRule>
  </conditionalFormatting>
  <conditionalFormatting sqref="Z18">
    <cfRule type="cellIs" dxfId="167" priority="170" operator="equal">
      <formula>"OPORTUNIDADE"</formula>
    </cfRule>
  </conditionalFormatting>
  <conditionalFormatting sqref="Z18">
    <cfRule type="cellIs" dxfId="166" priority="168" operator="equal">
      <formula>"NÃO"</formula>
    </cfRule>
    <cfRule type="cellIs" dxfId="165" priority="169" operator="equal">
      <formula>"SIM"</formula>
    </cfRule>
  </conditionalFormatting>
  <conditionalFormatting sqref="Y18">
    <cfRule type="cellIs" dxfId="164" priority="167" operator="equal">
      <formula>"OPORTUNIDADE"</formula>
    </cfRule>
  </conditionalFormatting>
  <conditionalFormatting sqref="Y18">
    <cfRule type="cellIs" dxfId="163" priority="165" operator="equal">
      <formula>"NÃO"</formula>
    </cfRule>
    <cfRule type="cellIs" dxfId="162" priority="166" operator="equal">
      <formula>"SIM"</formula>
    </cfRule>
  </conditionalFormatting>
  <conditionalFormatting sqref="Z23">
    <cfRule type="cellIs" dxfId="161" priority="164" operator="equal">
      <formula>"OPORTUNIDADE"</formula>
    </cfRule>
  </conditionalFormatting>
  <conditionalFormatting sqref="Z23">
    <cfRule type="cellIs" dxfId="160" priority="162" operator="equal">
      <formula>"NÃO"</formula>
    </cfRule>
    <cfRule type="cellIs" dxfId="159" priority="163" operator="equal">
      <formula>"SIM"</formula>
    </cfRule>
  </conditionalFormatting>
  <conditionalFormatting sqref="Y23">
    <cfRule type="cellIs" dxfId="158" priority="161" operator="equal">
      <formula>"OPORTUNIDADE"</formula>
    </cfRule>
  </conditionalFormatting>
  <conditionalFormatting sqref="Y23">
    <cfRule type="cellIs" dxfId="157" priority="159" operator="equal">
      <formula>"NÃO"</formula>
    </cfRule>
    <cfRule type="cellIs" dxfId="156" priority="160" operator="equal">
      <formula>"SIM"</formula>
    </cfRule>
  </conditionalFormatting>
  <conditionalFormatting sqref="BK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1509</v>
      </c>
      <c r="D5" s="291"/>
      <c r="E5" s="291"/>
      <c r="F5" s="291"/>
      <c r="G5" s="291"/>
      <c r="H5" s="291"/>
      <c r="I5" s="291"/>
      <c r="J5" s="292"/>
      <c r="K5" s="293" t="s">
        <v>1510</v>
      </c>
      <c r="L5" s="294"/>
      <c r="M5" s="294"/>
      <c r="N5" s="294"/>
      <c r="O5" s="295" t="s">
        <v>1511</v>
      </c>
      <c r="P5" s="296"/>
    </row>
    <row r="6" spans="1:16" s="81" customFormat="1" ht="15" customHeight="1">
      <c r="A6" s="73" t="s">
        <v>1512</v>
      </c>
      <c r="B6" s="82" t="s">
        <v>1513</v>
      </c>
      <c r="C6" s="83" t="s">
        <v>1062</v>
      </c>
      <c r="D6" s="84" t="s">
        <v>1063</v>
      </c>
      <c r="E6" s="83" t="s">
        <v>1514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1515</v>
      </c>
      <c r="M6" s="87" t="s">
        <v>708</v>
      </c>
      <c r="N6" s="88" t="s">
        <v>1057</v>
      </c>
      <c r="O6" s="204" t="s">
        <v>1100</v>
      </c>
      <c r="P6" s="149" t="s">
        <v>1516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 t="str">
        <f>IF(SP_NORTE!BH218="","*",SP_NORTE!BH218)</f>
        <v>*</v>
      </c>
      <c r="P215" s="182" t="str">
        <f>IF($A$2=1,IF(SP_NORTE!BJ218="","*",SP_NORTE!BJ218),IF(SP_NORTE!BK218="","*",SP_NORTE!BK218))</f>
        <v>*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 t="str">
        <f>IF(SP_NORTE!BH219="","*",SP_NORTE!BH219)</f>
        <v>*</v>
      </c>
      <c r="P216" s="182" t="str">
        <f>IF($A$2=1,IF(SP_NORTE!BJ219="","*",SP_NORTE!BJ219),IF(SP_NORTE!BK219="","*",SP_NORTE!BK219))</f>
        <v>*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 t="str">
        <f>IF(SP_NORTE!BH221="","*",SP_NORTE!BH221)</f>
        <v>*</v>
      </c>
      <c r="P217" s="182" t="str">
        <f>IF($A$2=1,IF(SP_NORTE!BJ221="","*",SP_NORTE!BJ221),IF(SP_NORTE!BK221="","*",SP_NORTE!BK221))</f>
        <v>*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 t="str">
        <f>IF(SP_NORTE!BH222="","*",SP_NORTE!BH222)</f>
        <v>*</v>
      </c>
      <c r="P218" s="182" t="str">
        <f>IF($A$2=1,IF(SP_NORTE!BJ222="","*",SP_NORTE!BJ222),IF(SP_NORTE!BK222="","*",SP_NORTE!BK222))</f>
        <v>*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ZRX-ZIQ</v>
      </c>
      <c r="M219" s="90">
        <f>IF(SP_NORTE!AP223="","*",SP_NORTE!AP223)</f>
        <v>132</v>
      </c>
      <c r="N219" s="90" t="str">
        <f>IF(SP_NORTE!AM223="","*",SP_NORTE!AM223)</f>
        <v>ZRX-ZIQ</v>
      </c>
      <c r="O219" s="122" t="str">
        <f>IF(SP_NORTE!BH223="","*",SP_NORTE!BH223)</f>
        <v>*</v>
      </c>
      <c r="P219" s="182" t="str">
        <f>IF($A$2=1,IF(SP_NORTE!BJ223="","*",SP_NORTE!BJ223),IF(SP_NORTE!BK223="","*",SP_NORTE!BK223))</f>
        <v>*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 t="str">
        <f>IF(SP_NORTE!BH224="","*",SP_NORTE!BH224)</f>
        <v>*</v>
      </c>
      <c r="P220" s="182" t="str">
        <f>IF($A$2=1,IF(SP_NORTE!BJ224="","*",SP_NORTE!BJ224),IF(SP_NORTE!BK224="","*",SP_NORTE!BK224))</f>
        <v>*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 t="str">
        <f>IF(SP_NORTE!BH225="","*",SP_NORTE!BH225)</f>
        <v>*</v>
      </c>
      <c r="P221" s="182" t="str">
        <f>IF($A$2=1,IF(SP_NORTE!BJ225="","*",SP_NORTE!BJ225),IF(SP_NORTE!BK225="","*",SP_NORTE!BK225))</f>
        <v>*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 t="str">
        <f>IF(SP_NORTE!BH226="","*",SP_NORTE!BH226)</f>
        <v>*</v>
      </c>
      <c r="P222" s="182" t="str">
        <f>IF($A$2=1,IF(SP_NORTE!BJ226="","*",SP_NORTE!BJ226),IF(SP_NORTE!BK226="","*",SP_NORTE!BK226))</f>
        <v>*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ZBM-ZHO</v>
      </c>
      <c r="M223" s="90">
        <f>IF(SP_NORTE!AP227="","*",SP_NORTE!AP227)</f>
        <v>58.3</v>
      </c>
      <c r="N223" s="90" t="str">
        <f>IF(SP_NORTE!AM227="","*",SP_NORTE!AM227)</f>
        <v>ZBM-ZHO</v>
      </c>
      <c r="O223" s="122" t="str">
        <f>IF(SP_NORTE!BH227="","*",SP_NORTE!BH227)</f>
        <v>*</v>
      </c>
      <c r="P223" s="182" t="str">
        <f>IF($A$2=1,IF(SP_NORTE!BJ227="","*",SP_NORTE!BJ227),IF(SP_NORTE!BK227="","*",SP_NORTE!BK227))</f>
        <v>*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1517</v>
      </c>
      <c r="V1" s="302"/>
      <c r="W1" s="302"/>
    </row>
    <row r="2" spans="1:23" s="91" customFormat="1">
      <c r="A2" s="94" t="s">
        <v>1518</v>
      </c>
      <c r="B2" s="94" t="s">
        <v>1513</v>
      </c>
      <c r="C2" s="94" t="s">
        <v>508</v>
      </c>
      <c r="D2" s="95" t="s">
        <v>1062</v>
      </c>
      <c r="E2" s="95" t="s">
        <v>1063</v>
      </c>
      <c r="F2" s="95" t="s">
        <v>1512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1519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1520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1521</v>
      </c>
      <c r="C2" s="134" t="s">
        <v>1047</v>
      </c>
      <c r="D2" s="83" t="s">
        <v>1049</v>
      </c>
      <c r="E2" s="83" t="s">
        <v>1522</v>
      </c>
      <c r="F2" s="111" t="s">
        <v>1523</v>
      </c>
      <c r="G2" s="83" t="s">
        <v>1524</v>
      </c>
      <c r="H2" s="83" t="s">
        <v>1525</v>
      </c>
      <c r="I2" s="83" t="s">
        <v>1526</v>
      </c>
      <c r="J2" s="83" t="s">
        <v>1527</v>
      </c>
      <c r="K2" s="85" t="s">
        <v>1528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2025-11-13T11:14:54Z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