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7872" documentId="120_S{118792C3-22EF-5104-A093-F22BFE3913F3}" xr6:coauthVersionLast="47" xr6:coauthVersionMax="47" xr10:uidLastSave="{082AFC28-FE97-4830-AF29-82FE4A98799D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SELEÇÕES" sheetId="9" r:id="rId2"/>
    <sheet name="SP_SUL" sheetId="1" r:id="rId3"/>
    <sheet name="Maquinista" sheetId="13" r:id="rId4"/>
    <sheet name="Diesel" sheetId="14" r:id="rId5"/>
    <sheet name="CONTROLE D" sheetId="10" r:id="rId6"/>
    <sheet name="CONTROLE D+1" sheetId="15" r:id="rId7"/>
    <sheet name="BS_ATIVO" sheetId="8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2" hidden="1">SP_SUL!$A$1:$D$4</definedName>
    <definedName name="_xlnm._FilterDatabase" localSheetId="8" hidden="1">'CONTROLE - MAQUINISTAS'!$B$2:$K$3</definedName>
    <definedName name="_xlnm._FilterDatabase" localSheetId="5" hidden="1">'CONTROLE D'!$A$6:$P$8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80" i="1" l="1" a="1"/>
  <c r="N480" i="1" s="1"/>
  <c r="M480" i="1" a="1"/>
  <c r="M480" i="1" s="1"/>
  <c r="N478" i="1" a="1"/>
  <c r="N478" i="1" s="1"/>
  <c r="M478" i="1" a="1"/>
  <c r="M478" i="1" s="1"/>
  <c r="N477" i="1" a="1"/>
  <c r="N477" i="1" s="1"/>
  <c r="M477" i="1" a="1"/>
  <c r="M477" i="1" s="1"/>
  <c r="N473" i="1" a="1"/>
  <c r="N473" i="1" s="1"/>
  <c r="M473" i="1" a="1"/>
  <c r="M473" i="1" s="1"/>
  <c r="N472" i="1" a="1"/>
  <c r="N472" i="1" s="1"/>
  <c r="M472" i="1" a="1"/>
  <c r="M472" i="1" s="1"/>
  <c r="N466" i="1" a="1"/>
  <c r="N466" i="1" s="1"/>
  <c r="M466" i="1" a="1"/>
  <c r="M466" i="1" s="1"/>
  <c r="N447" i="1" a="1"/>
  <c r="N447" i="1" s="1"/>
  <c r="M447" i="1" a="1"/>
  <c r="M447" i="1" s="1"/>
  <c r="N448" i="1" a="1"/>
  <c r="N448" i="1" s="1"/>
  <c r="M448" i="1" a="1"/>
  <c r="M448" i="1" s="1"/>
  <c r="M460" i="1" a="1"/>
  <c r="M460" i="1" s="1"/>
  <c r="N460" i="1" a="1"/>
  <c r="N460" i="1" s="1"/>
  <c r="M461" i="1" a="1"/>
  <c r="M461" i="1" s="1"/>
  <c r="N461" i="1" a="1"/>
  <c r="N461" i="1" s="1"/>
  <c r="M462" i="1" a="1"/>
  <c r="M462" i="1" s="1"/>
  <c r="N462" i="1" a="1"/>
  <c r="N462" i="1" s="1"/>
  <c r="N441" i="1" a="1"/>
  <c r="N441" i="1"/>
  <c r="M441" i="1" a="1"/>
  <c r="M441" i="1"/>
  <c r="N440" i="1" a="1"/>
  <c r="N440" i="1"/>
  <c r="M440" i="1" a="1"/>
  <c r="M440" i="1"/>
  <c r="N428" i="1" a="1"/>
  <c r="N428" i="1" s="1"/>
  <c r="M428" i="1" a="1"/>
  <c r="M428" i="1" s="1"/>
  <c r="M425" i="1" a="1"/>
  <c r="M425" i="1" s="1"/>
  <c r="M424" i="1" a="1"/>
  <c r="M424" i="1" s="1"/>
  <c r="M423" i="1" a="1"/>
  <c r="M423" i="1" s="1"/>
  <c r="N451" i="1" a="1"/>
  <c r="N451" i="1" s="1"/>
  <c r="M451" i="1" a="1"/>
  <c r="M451" i="1" s="1"/>
  <c r="N449" i="1" a="1"/>
  <c r="N449" i="1" s="1"/>
  <c r="M449" i="1" a="1"/>
  <c r="M449" i="1" s="1"/>
  <c r="N446" i="1" a="1"/>
  <c r="N446" i="1" s="1"/>
  <c r="M446" i="1" a="1"/>
  <c r="M446" i="1" s="1"/>
  <c r="N443" i="1" a="1"/>
  <c r="N443" i="1" s="1"/>
  <c r="M443" i="1" a="1"/>
  <c r="M443" i="1" s="1"/>
  <c r="N442" i="1" a="1"/>
  <c r="N442" i="1" s="1"/>
  <c r="M442" i="1" a="1"/>
  <c r="M442" i="1" s="1"/>
  <c r="N439" i="1" a="1"/>
  <c r="N439" i="1" s="1"/>
  <c r="M439" i="1" a="1"/>
  <c r="M439" i="1" s="1"/>
  <c r="N435" i="1" a="1"/>
  <c r="N435" i="1" s="1"/>
  <c r="M435" i="1" a="1"/>
  <c r="M435" i="1" s="1"/>
  <c r="N432" i="1" a="1"/>
  <c r="N432" i="1" s="1"/>
  <c r="M432" i="1" a="1"/>
  <c r="M432" i="1" s="1"/>
  <c r="N411" i="1" a="1"/>
  <c r="N411" i="1"/>
  <c r="M411" i="1" a="1"/>
  <c r="M411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0" i="1" a="1"/>
  <c r="N400" i="1"/>
  <c r="M400" i="1" a="1"/>
  <c r="M400" i="1"/>
  <c r="N397" i="1" a="1"/>
  <c r="N397" i="1"/>
  <c r="M397" i="1" a="1"/>
  <c r="M397" i="1"/>
  <c r="M375" i="1" a="1"/>
  <c r="M375" i="1"/>
  <c r="AO388" i="1"/>
  <c r="A358" i="1"/>
  <c r="A359" i="1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 s="1"/>
  <c r="K76" i="15" s="1"/>
  <c r="M102" i="1" a="1"/>
  <c r="M102" i="1" s="1"/>
  <c r="K99" i="15" s="1"/>
  <c r="N100" i="1" a="1"/>
  <c r="N100" i="1" s="1"/>
  <c r="L97" i="15" s="1"/>
  <c r="M100" i="1" a="1"/>
  <c r="M100" i="1" s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 s="1"/>
  <c r="K72" i="15" s="1"/>
  <c r="N65" i="1" a="1"/>
  <c r="N65" i="1" s="1"/>
  <c r="L62" i="15" s="1"/>
  <c r="M65" i="1" a="1"/>
  <c r="M65" i="1" s="1"/>
  <c r="K62" i="15" s="1"/>
  <c r="N63" i="1" a="1"/>
  <c r="N63" i="1"/>
  <c r="L60" i="15" s="1"/>
  <c r="M63" i="1" a="1"/>
  <c r="M63" i="1"/>
  <c r="K60" i="15" s="1"/>
  <c r="N62" i="1" a="1"/>
  <c r="N62" i="1" s="1"/>
  <c r="L59" i="15" s="1"/>
  <c r="M62" i="1" a="1"/>
  <c r="M62" i="1" s="1"/>
  <c r="K59" i="15" s="1"/>
  <c r="M74" i="1" a="1"/>
  <c r="M74" i="1"/>
  <c r="K71" i="15" s="1"/>
  <c r="M73" i="1" a="1"/>
  <c r="M73" i="1" s="1"/>
  <c r="K70" i="15" s="1"/>
  <c r="M68" i="1" a="1"/>
  <c r="M68" i="1" s="1"/>
  <c r="K65" i="15" s="1"/>
  <c r="M69" i="1" a="1"/>
  <c r="M69" i="1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AL28" i="1"/>
  <c r="AN28" i="1"/>
  <c r="AO28" i="1"/>
  <c r="BE28" i="1" s="1" a="1"/>
  <c r="BE28" i="1" s="1"/>
  <c r="AP28" i="1"/>
  <c r="AQ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N16" i="1"/>
  <c r="AO16" i="1"/>
  <c r="BE16" i="1" s="1" a="1"/>
  <c r="BE16" i="1" s="1"/>
  <c r="AP16" i="1"/>
  <c r="M17" i="10" s="1"/>
  <c r="AQ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K372" i="15"/>
  <c r="L372" i="15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K394" i="15"/>
  <c r="L394" i="15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K397" i="15"/>
  <c r="L397" i="15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K398" i="15"/>
  <c r="L398" i="15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K399" i="15"/>
  <c r="L399" i="15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K403" i="15"/>
  <c r="L403" i="15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K404" i="15"/>
  <c r="L404" i="15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K405" i="15"/>
  <c r="L405" i="15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K408" i="15"/>
  <c r="L408" i="15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K414" i="15"/>
  <c r="L414" i="15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K420" i="15"/>
  <c r="L420" i="15"/>
  <c r="R423" i="1"/>
  <c r="R420" i="15" s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K421" i="15"/>
  <c r="L421" i="15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K422" i="15"/>
  <c r="L422" i="15"/>
  <c r="R425" i="1"/>
  <c r="R422" i="15" s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K424" i="15"/>
  <c r="L424" i="15"/>
  <c r="R427" i="1"/>
  <c r="R424" i="15" s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K425" i="15"/>
  <c r="L425" i="15"/>
  <c r="R428" i="1"/>
  <c r="R425" i="15" s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K426" i="15"/>
  <c r="L426" i="15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R427" i="15" s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K429" i="15"/>
  <c r="L429" i="15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K431" i="15"/>
  <c r="L431" i="15"/>
  <c r="R434" i="1"/>
  <c r="R431" i="15" s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K432" i="15"/>
  <c r="L432" i="15"/>
  <c r="R435" i="1"/>
  <c r="R432" i="15" s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K433" i="15"/>
  <c r="L433" i="15"/>
  <c r="R436" i="1"/>
  <c r="R433" i="15" s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K434" i="15"/>
  <c r="L434" i="15"/>
  <c r="R437" i="1"/>
  <c r="R434" i="15" s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K436" i="15"/>
  <c r="L436" i="15"/>
  <c r="R439" i="1"/>
  <c r="R436" i="15" s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K437" i="15"/>
  <c r="L437" i="15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K438" i="15"/>
  <c r="L438" i="15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K439" i="15"/>
  <c r="L439" i="15"/>
  <c r="R442" i="1"/>
  <c r="R439" i="15" s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K440" i="15"/>
  <c r="L440" i="15"/>
  <c r="R443" i="1"/>
  <c r="R440" i="15" s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K443" i="15"/>
  <c r="L443" i="15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K444" i="15"/>
  <c r="L444" i="15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K445" i="15"/>
  <c r="L445" i="15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K446" i="15"/>
  <c r="L446" i="15"/>
  <c r="R449" i="1"/>
  <c r="R446" i="15" s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R447" i="15" s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K448" i="15"/>
  <c r="L448" i="15"/>
  <c r="R451" i="1"/>
  <c r="R448" i="15" s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R450" i="15" s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R451" i="15" s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R452" i="15" s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K453" i="15"/>
  <c r="L453" i="15"/>
  <c r="R456" i="1"/>
  <c r="R453" i="15" s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R454" i="15" s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R455" i="15" s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K456" i="15"/>
  <c r="L456" i="15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K457" i="15"/>
  <c r="L457" i="15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K458" i="15"/>
  <c r="L458" i="15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K459" i="15"/>
  <c r="L459" i="15"/>
  <c r="R462" i="1"/>
  <c r="R459" i="15" s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K462" i="15"/>
  <c r="L462" i="15"/>
  <c r="R465" i="1"/>
  <c r="R462" i="15" s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K463" i="15"/>
  <c r="L463" i="15"/>
  <c r="R466" i="1"/>
  <c r="R463" i="15" s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K464" i="15"/>
  <c r="L464" i="15"/>
  <c r="R467" i="1"/>
  <c r="R464" i="15" s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K465" i="15"/>
  <c r="L465" i="15"/>
  <c r="R468" i="1"/>
  <c r="R465" i="15" s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R468" i="15" s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K469" i="15"/>
  <c r="L469" i="15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K470" i="15"/>
  <c r="L470" i="15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K474" i="15"/>
  <c r="L474" i="15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K475" i="15"/>
  <c r="L475" i="15"/>
  <c r="R478" i="1"/>
  <c r="R475" i="15" s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K477" i="15"/>
  <c r="L477" i="15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K482" i="15"/>
  <c r="L482" i="15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K43" i="15" l="1"/>
  <c r="AM46" i="1"/>
  <c r="K66" i="15"/>
  <c r="AM69" i="1"/>
  <c r="AN17" i="1"/>
  <c r="AM16" i="1"/>
  <c r="L63" i="15"/>
  <c r="AN66" i="1"/>
  <c r="AN7" i="1"/>
  <c r="AM28" i="1"/>
  <c r="AN593" i="1"/>
  <c r="AN563" i="1"/>
  <c r="AN601" i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<sst xmlns="http://schemas.openxmlformats.org/spreadsheetml/2006/main" count="9174" uniqueCount="1726">
  <si>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</si>
  <si>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</si>
  <si>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</si>
  <si>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</si>
  <si>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</si>
  <si>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</si>
  <si>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</si>
  <si>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</si>
  <si>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</si>
  <si>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</si>
  <si>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</si>
  <si>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</si>
  <si>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</si>
  <si>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</si>
  <si>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</si>
  <si>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</si>
  <si>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</si>
  <si>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</si>
  <si>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</si>
  <si>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</si>
  <si>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</si>
  <si>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</si>
  <si>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</si>
  <si>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</si>
  <si>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</si>
  <si>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</si>
  <si>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</si>
  <si>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</si>
  <si>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</si>
  <si>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</si>
  <si>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</si>
  <si>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</si>
  <si>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</si>
  <si>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</si>
  <si>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</si>
  <si>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</si>
  <si>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</si>
  <si>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</si>
  <si>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</si>
  <si>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</si>
  <si>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</si>
  <si>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</si>
  <si>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</si>
  <si>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</si>
  <si>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</si>
  <si>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</si>
  <si>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</si>
  <si>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</si>
  <si>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</si>
  <si>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</si>
  <si>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</si>
  <si>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</si>
  <si>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</si>
  <si>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</si>
  <si>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</si>
  <si>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</si>
  <si>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</si>
  <si>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</si>
  <si>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</si>
  <si>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</si>
  <si>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</si>
  <si>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</si>
  <si>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</si>
  <si>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</si>
  <si>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</si>
  <si>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</si>
  <si>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</si>
  <si>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</si>
  <si>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</si>
  <si>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</si>
  <si>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</si>
  <si>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</si>
  <si>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</si>
  <si>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</si>
  <si>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</si>
  <si>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</si>
  <si>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</si>
  <si>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</si>
  <si>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</si>
  <si>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</si>
  <si>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</si>
  <si>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</si>
  <si>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</si>
  <si>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</si>
  <si>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</si>
  <si>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</si>
  <si>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</si>
  <si>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</si>
  <si>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</si>
  <si>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</si>
  <si>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</si>
  <si>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</si>
  <si>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</si>
  <si>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</si>
  <si>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</si>
  <si>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</si>
  <si>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</si>
  <si>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</si>
  <si>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</si>
  <si>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</si>
  <si>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</si>
  <si>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</si>
  <si>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</si>
  <si>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</si>
  <si>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</si>
  <si>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</si>
  <si>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</si>
  <si>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</si>
  <si>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</si>
  <si>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</si>
  <si>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</si>
  <si>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</si>
  <si>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</si>
  <si>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</si>
  <si>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</si>
  <si>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</si>
  <si>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</si>
  <si>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</si>
  <si>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</si>
  <si>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</si>
  <si>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</si>
  <si>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</si>
  <si>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</si>
  <si>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</si>
  <si>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</si>
  <si>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</si>
  <si>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</si>
  <si>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</si>
  <si>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</si>
  <si>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</si>
  <si>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</si>
  <si>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</si>
  <si>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</si>
  <si>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</si>
  <si>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</si>
  <si>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</si>
  <si>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</si>
  <si>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</si>
  <si>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</si>
  <si>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</si>
  <si>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</si>
  <si>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</si>
  <si>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</si>
  <si>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</si>
  <si>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</si>
  <si>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</si>
  <si>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</si>
  <si>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</si>
  <si>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</si>
  <si>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</si>
  <si>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</si>
  <si>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</si>
  <si>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</si>
  <si>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</si>
  <si>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</si>
  <si>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</si>
  <si>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</si>
  <si>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</si>
  <si>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</si>
  <si>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</si>
  <si>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</si>
  <si>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</si>
  <si>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</si>
  <si>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</si>
  <si>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</si>
  <si>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</si>
  <si>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</si>
  <si>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</si>
  <si>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</si>
  <si>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</si>
  <si>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</si>
  <si>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</si>
  <si>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</si>
  <si>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</si>
  <si>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</si>
  <si>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</si>
  <si>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</si>
  <si>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</si>
  <si>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</si>
  <si>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</si>
  <si>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</si>
  <si>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</si>
  <si>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</si>
  <si>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</si>
  <si>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</si>
  <si>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</si>
  <si>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</si>
  <si>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</si>
  <si>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</si>
  <si>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</si>
  <si>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</si>
  <si>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</si>
  <si>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</si>
  <si>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</si>
  <si>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</si>
  <si>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</si>
  <si>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</si>
  <si>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</si>
  <si>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</si>
  <si>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</si>
  <si>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</si>
  <si>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</si>
  <si>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</si>
  <si>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</si>
  <si>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</si>
  <si>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</si>
  <si>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</si>
  <si>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</si>
  <si>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</si>
  <si>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</si>
  <si>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</si>
  <si>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</si>
  <si>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</si>
  <si>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</si>
  <si>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</si>
  <si>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</si>
  <si>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</si>
  <si>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</si>
  <si>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</si>
  <si>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</si>
  <si>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</si>
  <si>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</si>
  <si>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</si>
  <si>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</si>
  <si>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</si>
  <si>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</si>
  <si>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</si>
  <si>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</si>
  <si>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</si>
  <si>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</si>
  <si>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</si>
  <si>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</si>
  <si>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</si>
  <si>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</si>
  <si>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</si>
  <si>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</si>
  <si>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</si>
  <si>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</si>
  <si>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</si>
  <si>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</si>
  <si>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</si>
  <si>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</si>
  <si>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</si>
  <si>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</si>
  <si>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</si>
  <si>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</si>
  <si>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</si>
  <si>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</si>
  <si>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</si>
  <si>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</si>
  <si>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</si>
  <si>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</si>
  <si>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</si>
  <si>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</si>
  <si>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</si>
  <si>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</si>
  <si>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</si>
  <si>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</si>
  <si>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</si>
  <si>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</si>
  <si>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</si>
  <si>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</si>
  <si>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</si>
  <si>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</si>
  <si>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</si>
  <si>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</si>
  <si>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</si>
  <si>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</si>
  <si>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</si>
  <si>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</si>
  <si>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</si>
  <si>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</si>
  <si>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</si>
  <si>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</si>
  <si>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</si>
  <si>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</si>
  <si>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</si>
  <si>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</si>
  <si>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</si>
  <si>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</si>
  <si>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</si>
  <si>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</si>
  <si>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</si>
  <si>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</si>
  <si>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</si>
  <si>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</si>
  <si>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</si>
  <si>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</si>
  <si>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</si>
  <si>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</si>
  <si>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</si>
  <si>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</si>
  <si>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</si>
  <si>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</si>
  <si>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</si>
  <si>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</si>
  <si>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</si>
  <si>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</si>
  <si>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</si>
  <si>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</si>
  <si>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</si>
  <si>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</si>
  <si>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</si>
  <si>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</si>
  <si>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</si>
  <si>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</si>
  <si>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</si>
  <si>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</si>
  <si>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</si>
  <si>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</si>
  <si>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</si>
  <si>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</si>
  <si>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</si>
  <si>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</si>
  <si>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</si>
  <si>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</si>
  <si>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</si>
  <si>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</si>
  <si>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</si>
  <si>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</si>
  <si>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</si>
  <si>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</si>
  <si>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</si>
  <si>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</si>
  <si>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</si>
  <si>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</si>
  <si>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</si>
  <si>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</si>
  <si>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</si>
  <si>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</si>
  <si>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</si>
  <si>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</si>
  <si>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</si>
  <si>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</si>
  <si>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</si>
  <si>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</si>
  <si>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</si>
  <si>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</si>
  <si>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</si>
  <si>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</si>
  <si>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</si>
  <si>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</si>
  <si>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</si>
  <si>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</si>
  <si>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</si>
  <si>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</si>
  <si>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</si>
  <si>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</si>
  <si>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</si>
  <si>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</si>
  <si>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</si>
  <si>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</si>
  <si>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</si>
  <si>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</si>
  <si>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</si>
  <si>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</si>
  <si>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</si>
  <si>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</si>
  <si>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</si>
  <si>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</si>
  <si>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</si>
  <si>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</si>
  <si>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</si>
  <si>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</si>
  <si>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</si>
  <si>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</si>
  <si>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</si>
  <si>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</si>
  <si>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</si>
  <si>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</si>
  <si>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</si>
  <si>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</si>
  <si>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</si>
  <si>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</si>
  <si>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</si>
  <si>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</si>
  <si>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</si>
  <si>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</si>
  <si>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</si>
  <si>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</si>
  <si>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</si>
  <si>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</si>
  <si>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</si>
  <si>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</si>
  <si>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</si>
  <si>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</si>
  <si>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</si>
  <si>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</si>
  <si>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</si>
  <si>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</si>
  <si>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</si>
  <si>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</si>
  <si>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</si>
  <si>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</si>
  <si>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</si>
  <si>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</si>
  <si>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</si>
  <si>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</si>
  <si>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</si>
  <si>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</si>
  <si>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</si>
  <si>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</si>
  <si>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</si>
  <si>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</si>
  <si>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</si>
  <si>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</si>
  <si>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</si>
  <si>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</si>
  <si>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</si>
  <si>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</si>
  <si>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</si>
  <si>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</si>
  <si>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</si>
  <si>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</si>
  <si>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</si>
  <si>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</si>
  <si>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</si>
  <si>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</si>
  <si>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</si>
  <si>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</si>
  <si>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</si>
  <si>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</si>
  <si>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</si>
  <si>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</si>
  <si>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</si>
  <si>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</si>
  <si>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</si>
  <si>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</si>
  <si>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</si>
  <si>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</si>
  <si>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</si>
  <si>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</si>
  <si>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</si>
  <si>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</si>
  <si>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</si>
  <si>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</si>
  <si>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</si>
  <si>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</si>
  <si>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</si>
  <si>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</si>
  <si>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</si>
  <si>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</si>
  <si>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</si>
  <si>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</si>
  <si>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</si>
  <si>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</si>
  <si>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</si>
  <si>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</si>
  <si>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</si>
  <si>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</si>
  <si>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</si>
  <si>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</si>
  <si>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</si>
  <si>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</si>
  <si>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</si>
  <si>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</si>
  <si>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</si>
  <si>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</si>
  <si>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</si>
  <si>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</si>
  <si>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</si>
  <si>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</si>
  <si>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</si>
  <si>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</si>
  <si>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</si>
  <si>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</si>
  <si>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</si>
  <si>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</si>
  <si>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</si>
  <si>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</si>
  <si>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</si>
  <si>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</si>
  <si>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</si>
  <si>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</si>
  <si>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</si>
  <si>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</si>
  <si>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</si>
  <si>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</si>
  <si>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</si>
  <si>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</si>
  <si>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</si>
  <si>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</si>
  <si>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</si>
  <si>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</si>
  <si>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</si>
  <si>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</si>
  <si>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</si>
  <si>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</si>
  <si>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</si>
  <si>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</si>
  <si>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</si>
  <si>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</si>
  <si>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</si>
  <si>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</si>
  <si>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</si>
  <si>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</si>
  <si>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</si>
  <si>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</si>
  <si>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</si>
  <si>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</si>
  <si>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</si>
  <si>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</si>
  <si>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</si>
  <si>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</si>
  <si>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</si>
  <si>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</si>
  <si>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</si>
  <si>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</si>
  <si>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</si>
  <si>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</si>
  <si>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</si>
  <si>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</si>
  <si>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</si>
  <si>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</si>
  <si>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</si>
  <si>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</si>
  <si>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</si>
  <si>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</si>
  <si>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</si>
  <si>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</si>
  <si>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</si>
  <si>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</si>
  <si>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</si>
  <si>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</si>
  <si>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</si>
  <si>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</si>
  <si>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</si>
  <si>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</si>
  <si>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</si>
  <si>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</si>
  <si>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</si>
  <si>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</si>
  <si>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</si>
  <si>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</si>
  <si>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</si>
  <si>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</si>
  <si>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</si>
  <si>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</si>
  <si>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</si>
  <si>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</si>
  <si>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</si>
  <si>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</si>
  <si>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</si>
  <si>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</si>
  <si>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</si>
  <si>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</si>
  <si>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</si>
  <si>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</si>
  <si>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</si>
  <si>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</si>
  <si>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</si>
  <si>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</si>
  <si>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</si>
  <si>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</si>
  <si>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</si>
  <si>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</si>
  <si>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</si>
  <si>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</si>
  <si>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</si>
  <si>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</si>
  <si>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</si>
  <si>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</si>
  <si>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</si>
  <si>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</si>
  <si>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</si>
  <si>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</si>
  <si>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</si>
  <si>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</si>
  <si>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</si>
  <si>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</si>
  <si>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</si>
  <si>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</si>
  <si>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</si>
  <si>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</si>
  <si>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</si>
  <si>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</si>
  <si>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</si>
  <si>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</si>
  <si>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</si>
  <si>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</si>
  <si>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</si>
  <si>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</si>
  <si>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</si>
  <si>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</si>
  <si>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</si>
  <si>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</si>
  <si>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</si>
  <si>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</si>
  <si>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</si>
  <si>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</si>
  <si>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</si>
  <si>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</si>
  <si>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</si>
  <si>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</si>
  <si>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</si>
  <si>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</si>
  <si>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</si>
  <si>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</si>
  <si>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</si>
  <si>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</si>
  <si>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</si>
  <si>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</si>
  <si>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</si>
  <si>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</si>
  <si>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</si>
  <si>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</si>
  <si>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</si>
  <si>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</si>
  <si>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</si>
  <si>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</si>
  <si>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</si>
  <si>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</si>
  <si>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</si>
  <si>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</si>
  <si>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</si>
  <si>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</si>
  <si>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</si>
  <si>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</si>
  <si>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</si>
  <si>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</si>
  <si>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</si>
  <si>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</si>
  <si>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</si>
  <si>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</si>
  <si>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</si>
  <si>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</si>
  <si>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</si>
  <si>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</si>
  <si>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</si>
  <si>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</si>
  <si>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</si>
  <si>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</si>
  <si>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</si>
  <si>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</si>
  <si>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</si>
  <si>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</si>
  <si>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</si>
  <si>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</si>
  <si>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</si>
  <si>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</si>
  <si>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</si>
  <si>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</si>
  <si>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</si>
  <si>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</si>
  <si>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</si>
  <si>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</si>
  <si>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</si>
  <si>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</si>
  <si>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</si>
  <si>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</si>
  <si>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</si>
  <si>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</si>
  <si>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</si>
  <si>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</si>
  <si>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</si>
  <si>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</si>
  <si>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</si>
  <si>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</si>
  <si>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</si>
  <si>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</si>
  <si>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</si>
  <si>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</si>
  <si>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</si>
  <si>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</si>
  <si>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</si>
  <si>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</si>
  <si>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</si>
  <si>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</si>
  <si>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</si>
  <si>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</si>
  <si>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</si>
  <si>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</si>
  <si>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</si>
  <si>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</si>
  <si>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</si>
  <si>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</si>
  <si>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</si>
  <si>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</si>
  <si>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DESLOCAMENTO</t>
  </si>
  <si>
    <t>-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</si>
  <si>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</si>
  <si>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</si>
  <si>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</si>
  <si>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</si>
  <si>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</si>
  <si>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</si>
  <si>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>V42</t>
  </si>
  <si>
    <t>MECANIZAÇÃO - SOCADORA</t>
  </si>
  <si>
    <t xml:space="preserve">Socaria mecanizada </t>
  </si>
  <si>
    <t>MC1 07:54, intervalo 10:14 até 12:36</t>
  </si>
  <si>
    <t>V85</t>
  </si>
  <si>
    <t xml:space="preserve">TEXTO ABAIXO </t>
  </si>
  <si>
    <t>E17</t>
  </si>
  <si>
    <t>CAMINHÃO DE SOLDA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</si>
  <si>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</si>
  <si>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KLECIO (TP-699)</t>
  </si>
  <si>
    <t>PDM - SOLDA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</si>
  <si>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</si>
  <si>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</si>
  <si>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</si>
  <si>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</si>
  <si>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</si>
  <si>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</si>
  <si>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EXPANSÃO TURMA 1</t>
  </si>
  <si>
    <t>EXPANSÃO - SOLDA</t>
  </si>
  <si>
    <t>ZCD1172</t>
  </si>
  <si>
    <t>Elder</t>
  </si>
  <si>
    <t>TP não solicita intervalo / condições climáticas (chuva)</t>
  </si>
  <si>
    <t>V83</t>
  </si>
  <si>
    <t>Antonioni</t>
  </si>
  <si>
    <t>ZIQ-2</t>
  </si>
  <si>
    <t>MC1 08h01 /  Sem oportunidade de faixa</t>
  </si>
  <si>
    <t>W58</t>
  </si>
  <si>
    <t>PDM - DESCARGA - DORMENTE</t>
  </si>
  <si>
    <t>Israel</t>
  </si>
  <si>
    <t xml:space="preserve">Descarga de dormentes na via 2  </t>
  </si>
  <si>
    <t>MC1 08h00 / Sem oportunidade de faixa</t>
  </si>
  <si>
    <t>RECOLHIMENTO DE DORMENTE</t>
  </si>
  <si>
    <t xml:space="preserve">Recolhimento de dormentes  </t>
  </si>
  <si>
    <t>MC1 07h47 /  Sem oportunidade de faixa</t>
  </si>
  <si>
    <t>EDSON (TP-780)</t>
  </si>
  <si>
    <t>PDM - SUBSTITUIÇÃO - DORMENTE</t>
  </si>
  <si>
    <t xml:space="preserve">Edson </t>
  </si>
  <si>
    <t>Substituição de dormentes</t>
  </si>
  <si>
    <t xml:space="preserve">TP em preparação / </t>
  </si>
  <si>
    <t>TP pronto 10h46 / Sem oportunidade de faixa</t>
  </si>
  <si>
    <t>W59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</si>
  <si>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</si>
  <si>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</si>
  <si>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</si>
  <si>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</si>
  <si>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</si>
  <si>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>ROBSON (TF-701)</t>
  </si>
  <si>
    <t>LIMPEZA</t>
  </si>
  <si>
    <t xml:space="preserve">Robson </t>
  </si>
  <si>
    <t>Limpeza na ponte</t>
  </si>
  <si>
    <t>TP em preparação</t>
  </si>
  <si>
    <t>OSMAR (TMA-677)</t>
  </si>
  <si>
    <t>PDM - AMV - MEIA CHAVE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</si>
  <si>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</si>
  <si>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</si>
  <si>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</si>
  <si>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</si>
  <si>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</si>
  <si>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</si>
  <si>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</si>
  <si>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V89</t>
  </si>
  <si>
    <t>MC1 09h58 / autorizado entrada na via 10h15 / Em intervalo das 11h07 até 13h07.</t>
  </si>
  <si>
    <t>MC1 09h58 / autorizado entrada na via 10h15 / Realizado intervalo das 11h07 até 15h41.</t>
  </si>
  <si>
    <t>E42</t>
  </si>
  <si>
    <t>TRILHEIRO - DESCARGA</t>
  </si>
  <si>
    <t>ZCP1</t>
  </si>
  <si>
    <t>ZKW2/102ZKW2</t>
  </si>
  <si>
    <t xml:space="preserve">Felipe </t>
  </si>
  <si>
    <t>Descarga de trilho</t>
  </si>
  <si>
    <t>ISMAEL(TP-726)</t>
  </si>
  <si>
    <t>Ismael</t>
  </si>
  <si>
    <t>CAIQUE (TP-869)</t>
  </si>
  <si>
    <t>MODERNIZAÇÃO - SOLDA</t>
  </si>
  <si>
    <t>Caique</t>
  </si>
  <si>
    <t>W60</t>
  </si>
  <si>
    <t>RECOLHIMENTO DE MATERIAL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</si>
  <si>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</si>
  <si>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</si>
  <si>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</si>
  <si>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</si>
  <si>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>W96</t>
  </si>
  <si>
    <t>MODERNIZAÇÃO - DORMENTE - DESCARGA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</si>
  <si>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</si>
  <si>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</si>
  <si>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</si>
  <si>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</si>
  <si>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W61</t>
  </si>
  <si>
    <t>Moises</t>
  </si>
  <si>
    <t>Deslocamento das turmas</t>
  </si>
  <si>
    <t>MC1 08h25 /  autorizado entrada na via 09h23 / Em deslocamento das turmas.</t>
  </si>
  <si>
    <t>W62</t>
  </si>
  <si>
    <t>ZPTZDR</t>
  </si>
  <si>
    <t>MC1 08h33 / autorizado entrada na via 10h03 / Em deslocamento</t>
  </si>
  <si>
    <t>CAIQUE (TMA-677)</t>
  </si>
  <si>
    <t>PDM - Substituição de meia chave</t>
  </si>
  <si>
    <t>TP não solicita intervalo, equipe embarcado no W62, chegou tarde no local de trabalho.</t>
  </si>
  <si>
    <t>HUELTON (TP-725)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</si>
  <si>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</si>
  <si>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</si>
  <si>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</si>
  <si>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</si>
  <si>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</si>
  <si>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</si>
  <si>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</si>
  <si>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EXPANSÃO - ALÍVIO DE TENSÃO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</si>
  <si>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</si>
  <si>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</si>
  <si>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</si>
  <si>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</si>
  <si>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</si>
  <si>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</si>
  <si>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</si>
  <si>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</si>
  <si>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</si>
  <si>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</si>
  <si>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DANIEL (TP-647)</t>
  </si>
  <si>
    <t>ZFY1982 / ZYU2</t>
  </si>
  <si>
    <t>PDM - Descarga de dormentes</t>
  </si>
  <si>
    <t>MC1 10h22 / Sem oportunidade de faixa</t>
  </si>
  <si>
    <t>Cancelado / TP realocado para outra atividade</t>
  </si>
  <si>
    <t>CARLOS (TP-722)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</si>
  <si>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</si>
  <si>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</si>
  <si>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</si>
  <si>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</si>
  <si>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</si>
  <si>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WALTER (TP-810)</t>
  </si>
  <si>
    <t>CLEBISON (TP-728)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</si>
  <si>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</si>
  <si>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</si>
  <si>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</si>
  <si>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</si>
  <si>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</si>
  <si>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MODERNIZAÇÃO SERRA</t>
  </si>
  <si>
    <t>BLOCO</t>
  </si>
  <si>
    <t>K79ZEZ2/ZXWK792</t>
  </si>
  <si>
    <t>Augusto</t>
  </si>
  <si>
    <t>Bloco Modernização Recolhimento de dormentes + Solda</t>
  </si>
  <si>
    <t>Cancelado CCO / Priorização da circulação de trens</t>
  </si>
  <si>
    <t>MODERNIZAÇÃO - RECOLHIMENTO DE DORMENTE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</si>
  <si>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</si>
  <si>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</si>
  <si>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</si>
  <si>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MODERNIZAÇÃO TURMA 2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</si>
  <si>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</si>
  <si>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</si>
  <si>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</si>
  <si>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</si>
  <si>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</si>
  <si>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</si>
  <si>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</si>
  <si>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</si>
  <si>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</si>
  <si>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</si>
  <si>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</si>
  <si>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</si>
  <si>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</si>
  <si>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</si>
  <si>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</si>
  <si>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</si>
  <si>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 xml:space="preserve">TURMA FIXA VIA </t>
  </si>
  <si>
    <t>OUTRAS ATIVIDADES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</si>
  <si>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</si>
  <si>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</si>
  <si>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</si>
  <si>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</si>
  <si>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</si>
  <si>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</si>
  <si>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</si>
  <si>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</si>
  <si>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</si>
  <si>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ROGÉRIO (TP-730)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</si>
  <si>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</si>
  <si>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</si>
  <si>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</si>
  <si>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</si>
  <si>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</si>
  <si>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</si>
  <si>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</si>
  <si>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</si>
  <si>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</si>
  <si>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</si>
  <si>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</si>
  <si>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</si>
  <si>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PDM - SUBSTITUIÇÃO - TRILHO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</si>
  <si>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</si>
  <si>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</si>
  <si>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</si>
  <si>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</si>
  <si>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</si>
  <si>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DIEGO (TF-42)</t>
  </si>
  <si>
    <t>LIMPEZA LASTRO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</si>
  <si>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</si>
  <si>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</si>
  <si>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</si>
  <si>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</si>
  <si>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</si>
  <si>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</si>
  <si>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</si>
  <si>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PDM - PEDRA - DESCARGA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</si>
  <si>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</si>
  <si>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</si>
  <si>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</si>
  <si>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</si>
  <si>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</si>
  <si>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</si>
  <si>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</si>
  <si>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</si>
  <si>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</si>
  <si>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</si>
  <si>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</si>
  <si>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</si>
  <si>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</si>
  <si>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</si>
  <si>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</si>
  <si>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</si>
  <si>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</si>
  <si>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</si>
  <si>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</si>
  <si>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</si>
  <si>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</si>
  <si>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</si>
  <si>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</si>
  <si>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</si>
  <si>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</si>
  <si>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</si>
  <si>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</si>
  <si>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</si>
  <si>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</si>
  <si>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</si>
  <si>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INFRA 1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</si>
  <si>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</si>
  <si>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</si>
  <si>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</si>
  <si>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</si>
  <si>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</si>
  <si>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</si>
  <si>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</si>
  <si>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</si>
  <si>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</si>
  <si>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</si>
  <si>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</si>
  <si>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</si>
  <si>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</si>
  <si>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</si>
  <si>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</si>
  <si>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</si>
  <si>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</si>
  <si>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</si>
  <si>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</si>
  <si>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</si>
  <si>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</si>
  <si>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</si>
  <si>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</si>
  <si>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</si>
  <si>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</si>
  <si>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</si>
  <si>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</si>
  <si>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</si>
  <si>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</si>
  <si>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</si>
  <si>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</si>
  <si>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</si>
  <si>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</si>
  <si>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</si>
  <si>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</si>
  <si>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</si>
  <si>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</si>
  <si>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</si>
  <si>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</si>
  <si>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</si>
  <si>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</si>
  <si>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</si>
  <si>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</si>
  <si>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</si>
  <si>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</si>
  <si>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</si>
  <si>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</si>
  <si>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</si>
  <si>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</si>
  <si>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</si>
  <si>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</si>
  <si>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</si>
  <si>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</si>
  <si>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</si>
  <si>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</si>
  <si>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</si>
  <si>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</si>
  <si>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</si>
  <si>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</si>
  <si>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</si>
  <si>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</si>
  <si>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>V93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</si>
  <si>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</si>
  <si>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</si>
  <si>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</si>
  <si>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</si>
  <si>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</si>
  <si>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</si>
  <si>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</si>
  <si>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MOD ZRB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</si>
  <si>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</si>
  <si>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</si>
  <si>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</si>
  <si>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</si>
  <si>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</si>
  <si>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</si>
  <si>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</si>
  <si>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</si>
  <si>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</si>
  <si>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</si>
  <si>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</si>
  <si>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</si>
  <si>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</si>
  <si>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</si>
  <si>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</si>
  <si>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</si>
  <si>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RAFAEL (TP-695)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</si>
  <si>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</si>
  <si>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</si>
  <si>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</si>
  <si>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</si>
  <si>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</si>
  <si>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</si>
  <si>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</si>
  <si>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</si>
  <si>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</si>
  <si>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</si>
  <si>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</si>
  <si>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</si>
  <si>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</si>
  <si>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</si>
  <si>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</si>
  <si>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</si>
  <si>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</si>
  <si>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</si>
  <si>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</si>
  <si>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</si>
  <si>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</si>
  <si>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</si>
  <si>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</si>
  <si>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</si>
  <si>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DIEGO (TP-681)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</si>
  <si>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</si>
  <si>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</si>
  <si>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</si>
  <si>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</si>
  <si>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</si>
  <si>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</si>
  <si>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</si>
  <si>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A84</t>
  </si>
  <si>
    <t>DETECÇÃO - RONDA 7 DIAS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</si>
  <si>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</si>
  <si>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</si>
  <si>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</si>
  <si>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</si>
  <si>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</si>
  <si>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</si>
  <si>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</si>
  <si>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</si>
  <si>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</si>
  <si>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W95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</si>
  <si>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</si>
  <si>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</si>
  <si>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</si>
  <si>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</si>
  <si>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</si>
  <si>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</si>
  <si>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</si>
  <si>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</si>
  <si>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</si>
  <si>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</si>
  <si>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</si>
  <si>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</si>
  <si>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</si>
  <si>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</si>
  <si>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</si>
  <si>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</si>
  <si>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</si>
  <si>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</si>
  <si>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</si>
  <si>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</si>
  <si>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</si>
  <si>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</si>
  <si>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</si>
  <si>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</si>
  <si>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</si>
  <si>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</si>
  <si>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SUPER ZWW</t>
  </si>
  <si>
    <t>BLoco - TP's / Caminhão de solda / Socadora</t>
  </si>
  <si>
    <t>EDSON (TP-719)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</si>
  <si>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</si>
  <si>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</si>
  <si>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</si>
  <si>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</si>
  <si>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</si>
  <si>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</si>
  <si>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</si>
  <si>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</si>
  <si>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</t>
  </si>
  <si>
    <t>W97 solicita MC1 em ZEM-1 às 07h00 e circula até o km 155+700 em 156155-1;</t>
  </si>
  <si>
    <t>9244/9316/9402</t>
  </si>
  <si>
    <t>V96</t>
  </si>
  <si>
    <t>MODERNIZAÇÃO - SOCADORA</t>
  </si>
  <si>
    <t>*V96 solicita MC1 em K67ZEV-2 às 07h20 e circula até o km 157+300 em ZEV157-1</t>
  </si>
  <si>
    <t>WAGNER (TP-903)</t>
  </si>
  <si>
    <t>Bloco Modernização</t>
  </si>
  <si>
    <t>MODERNIZAÇÃO - PEDRA - DESCARGA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</si>
  <si>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</si>
  <si>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</si>
  <si>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</si>
  <si>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</si>
  <si>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</si>
  <si>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</si>
  <si>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</si>
  <si>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</si>
  <si>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</si>
  <si>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</si>
  <si>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</si>
  <si>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</si>
  <si>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</si>
  <si>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</si>
  <si>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</si>
  <si>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</si>
  <si>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</si>
  <si>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</si>
  <si>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 (TP-729)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</si>
  <si>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</si>
  <si>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</si>
  <si>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</si>
  <si>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</si>
  <si>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</si>
  <si>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</si>
  <si>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</si>
  <si>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</si>
  <si>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</si>
  <si>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ADENISON (TP-810)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</si>
  <si>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</si>
  <si>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</si>
  <si>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</si>
  <si>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</si>
  <si>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</si>
  <si>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EXPANSÃO - OUTRA ATIVIDADE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</si>
  <si>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</si>
  <si>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</si>
  <si>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</si>
  <si>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</si>
  <si>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</si>
  <si>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</si>
  <si>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</si>
  <si>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</si>
  <si>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</si>
  <si>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</si>
  <si>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</si>
  <si>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</si>
  <si>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</si>
  <si>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</si>
  <si>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</si>
  <si>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</si>
  <si>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</si>
  <si>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</si>
  <si>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</si>
  <si>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</si>
  <si>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</si>
  <si>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</si>
  <si>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</si>
  <si>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</si>
  <si>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</si>
  <si>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</si>
  <si>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</si>
  <si>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</si>
  <si>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</si>
  <si>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</si>
  <si>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</si>
  <si>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</si>
  <si>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</si>
  <si>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</si>
  <si>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</si>
  <si>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</si>
  <si>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</si>
  <si>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</si>
  <si>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</si>
  <si>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</si>
  <si>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</si>
  <si>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</si>
  <si>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</si>
  <si>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</si>
  <si>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</si>
  <si>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</si>
  <si>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</si>
  <si>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</si>
  <si>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</si>
  <si>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</si>
  <si>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</si>
  <si>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</si>
  <si>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</si>
  <si>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</si>
  <si>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JACIANO (TF-674)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</si>
  <si>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</si>
  <si>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</si>
  <si>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</si>
  <si>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</si>
  <si>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</si>
  <si>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</si>
  <si>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</si>
  <si>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</si>
  <si>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</si>
  <si>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</si>
  <si>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</si>
  <si>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</si>
  <si>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MATEUS (TP-809)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</si>
  <si>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</si>
  <si>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</si>
  <si>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</si>
  <si>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</si>
  <si>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</si>
  <si>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</si>
  <si>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</si>
  <si>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</si>
  <si>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ANTONI  (TP-720)</t>
  </si>
  <si>
    <t>PDM - Substituição de trilho ( TP pronto depende da chegada do lastro W62)</t>
  </si>
  <si>
    <t>LEANDRO (TP-727)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</si>
  <si>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</si>
  <si>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</si>
  <si>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</si>
  <si>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JIC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</si>
  <si>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</si>
  <si>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</si>
  <si>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</si>
  <si>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</si>
  <si>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</si>
  <si>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</si>
  <si>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</si>
  <si>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</si>
  <si>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</si>
  <si>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MATERIAL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</si>
  <si>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</si>
  <si>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</si>
  <si>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</si>
  <si>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</si>
  <si>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</si>
  <si>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</si>
  <si>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</si>
  <si>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</si>
  <si>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</si>
  <si>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</si>
  <si>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</si>
  <si>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</si>
  <si>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</si>
  <si>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</si>
  <si>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</si>
  <si>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</si>
  <si>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</si>
  <si>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</si>
  <si>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</si>
  <si>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</si>
  <si>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</si>
  <si>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</si>
  <si>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</si>
  <si>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</si>
  <si>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</si>
  <si>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</si>
  <si>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</si>
  <si>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</si>
  <si>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</si>
  <si>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</si>
  <si>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V95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</si>
  <si>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</si>
  <si>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</si>
  <si>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</si>
  <si>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</si>
  <si>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</si>
  <si>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</si>
  <si>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</si>
  <si>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</si>
  <si>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</si>
  <si>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</si>
  <si>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</si>
  <si>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</si>
  <si>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</si>
  <si>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</si>
  <si>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</si>
  <si>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</si>
  <si>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</si>
  <si>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</si>
  <si>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</si>
  <si>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</si>
  <si>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</si>
  <si>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</si>
  <si>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</si>
  <si>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</si>
  <si>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</si>
  <si>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</si>
  <si>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</si>
  <si>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</si>
  <si>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</si>
  <si>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</si>
  <si>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</si>
  <si>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</si>
  <si>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</si>
  <si>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</si>
  <si>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</si>
  <si>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</si>
  <si>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</si>
  <si>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</si>
  <si>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</si>
  <si>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</si>
  <si>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</si>
  <si>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</si>
  <si>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</si>
  <si>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</si>
  <si>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</si>
  <si>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</si>
  <si>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</si>
  <si>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</si>
  <si>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</si>
  <si>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</si>
  <si>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</si>
  <si>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</si>
  <si>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</si>
  <si>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</si>
  <si>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</si>
  <si>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</si>
  <si>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</si>
  <si>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</si>
  <si>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</si>
  <si>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</si>
  <si>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</si>
  <si>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</si>
  <si>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</si>
  <si>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</si>
  <si>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</si>
  <si>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</si>
  <si>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</si>
  <si>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ANDERSON (TF-680)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</si>
  <si>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</si>
  <si>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</si>
  <si>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</si>
  <si>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</si>
  <si>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</si>
  <si>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</si>
  <si>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</si>
  <si>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</si>
  <si>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</si>
  <si>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</si>
  <si>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</si>
  <si>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</si>
  <si>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</si>
  <si>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</si>
  <si>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</si>
  <si>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10h, autorizado 10:26, em deslocamento, cancelado faixa CCO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</si>
  <si>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</si>
  <si>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</si>
  <si>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</si>
  <si>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</si>
  <si>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</si>
  <si>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</si>
  <si>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</si>
  <si>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</si>
  <si>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</si>
  <si>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</si>
  <si>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</si>
  <si>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</si>
  <si>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</si>
  <si>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</si>
  <si>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</si>
  <si>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</si>
  <si>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</si>
  <si>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</si>
  <si>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</si>
  <si>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>3 (2fixo+1escala)</t>
  </si>
  <si>
    <t>Descarga de dormentes km 225,2 10 min, descarga de trilho km 240,8 5 min</t>
  </si>
  <si>
    <t>1 Palazi</t>
  </si>
  <si>
    <t>Execulção de solda - Condicionado a temperatura</t>
  </si>
  <si>
    <t>Socaria mecanizada</t>
  </si>
  <si>
    <t xml:space="preserve">Cleibson </t>
  </si>
  <si>
    <t>ISMAEL</t>
  </si>
  <si>
    <t xml:space="preserve">Higor </t>
  </si>
  <si>
    <t>Edson</t>
  </si>
  <si>
    <t>Substituição de trilho</t>
  </si>
  <si>
    <t>Descarga de material</t>
  </si>
  <si>
    <t xml:space="preserve">1 Allan </t>
  </si>
  <si>
    <t>ZEM-ZKE</t>
  </si>
  <si>
    <t>ZEMZKE</t>
  </si>
  <si>
    <t xml:space="preserve">Ronda 7 dias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</si>
  <si>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</si>
  <si>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</si>
  <si>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</si>
  <si>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</si>
  <si>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</si>
  <si>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</si>
  <si>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</si>
  <si>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</si>
  <si>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</si>
  <si>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</si>
  <si>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</si>
  <si>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</si>
  <si>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</si>
  <si>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</si>
  <si>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</si>
  <si>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</si>
  <si>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</si>
  <si>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</si>
  <si>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</si>
  <si>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</si>
  <si>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</si>
  <si>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</si>
  <si>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</si>
  <si>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</si>
  <si>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</si>
  <si>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</si>
  <si>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</si>
  <si>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</si>
  <si>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</si>
  <si>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</si>
  <si>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</si>
  <si>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</si>
  <si>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</si>
  <si>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</si>
  <si>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LASTRO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</si>
  <si>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</si>
  <si>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</si>
  <si>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</si>
  <si>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</si>
  <si>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</si>
  <si>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</si>
  <si>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</si>
  <si>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Locomotiva Avariada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</si>
  <si>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</si>
  <si>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</si>
  <si>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</si>
  <si>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</si>
  <si>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</si>
  <si>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</si>
  <si>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</si>
  <si>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</si>
  <si>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</si>
  <si>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</si>
  <si>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</si>
  <si>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</si>
  <si>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KM</t>
  </si>
  <si>
    <t>Entre -  Estação</t>
  </si>
  <si>
    <t>Prévia</t>
  </si>
  <si>
    <t>Fechamento dos últimos 3 dias</t>
  </si>
  <si>
    <t>Confirmação</t>
  </si>
  <si>
    <t>Responsável pelo boletim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</si>
  <si>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</si>
  <si>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</si>
  <si>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</si>
  <si>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</si>
  <si>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</si>
  <si>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</si>
  <si>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</si>
  <si>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</si>
  <si>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</si>
  <si>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</si>
  <si>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</si>
  <si>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</si>
  <si>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</si>
  <si>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</si>
  <si>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</si>
  <si>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</si>
  <si>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VIA - LASTRO</t>
  </si>
  <si>
    <t>INFRA 2</t>
  </si>
  <si>
    <t>TODOS</t>
  </si>
  <si>
    <t>MOD SPN</t>
  </si>
  <si>
    <t>DETECÇÃO - CARRO CONTROLE</t>
  </si>
  <si>
    <t>DETECÇÃO</t>
  </si>
  <si>
    <t>MOD ZDG PAT</t>
  </si>
  <si>
    <t>MOD ZEM</t>
  </si>
  <si>
    <t>DETECÇÃO - ULTRASSOM - SPERRY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</si>
  <si>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</si>
  <si>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</si>
  <si>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</si>
  <si>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</si>
  <si>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</si>
  <si>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</si>
  <si>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</si>
  <si>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</si>
  <si>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</si>
  <si>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</si>
  <si>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</si>
  <si>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</si>
  <si>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 xml:space="preserve">EXPANSÃO - DORMENTE - CARGA </t>
  </si>
  <si>
    <t>Nº DE DORMENTES</t>
  </si>
  <si>
    <t>EXPANSÃO - LASTRO</t>
  </si>
  <si>
    <t>EXPANSÃO - DORMENTE - DESCARGA</t>
  </si>
  <si>
    <t>SOLDA T3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</si>
  <si>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</si>
  <si>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</si>
  <si>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</si>
  <si>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</si>
  <si>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</si>
  <si>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</si>
  <si>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</si>
  <si>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</si>
  <si>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</si>
  <si>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</si>
  <si>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</si>
  <si>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</si>
  <si>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</si>
  <si>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</si>
  <si>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</si>
  <si>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SUPER ZVK</t>
  </si>
  <si>
    <t>EXPANSÃO - SUBSTITUIÇÃO DE DORMENTE</t>
  </si>
  <si>
    <t>EXPANSÃO - SUBSTITUIÇÃO DE TRILHO</t>
  </si>
  <si>
    <t>A01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</si>
  <si>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</si>
  <si>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</si>
  <si>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</si>
  <si>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</si>
  <si>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</si>
  <si>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</si>
  <si>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</si>
  <si>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</si>
  <si>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A13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</si>
  <si>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</si>
  <si>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</si>
  <si>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</si>
  <si>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</si>
  <si>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</si>
  <si>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</si>
  <si>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</si>
  <si>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</si>
  <si>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</si>
  <si>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</si>
  <si>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</si>
  <si>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</si>
  <si>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</si>
  <si>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</si>
  <si>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</si>
  <si>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</si>
  <si>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</si>
  <si>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</si>
  <si>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</si>
  <si>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</si>
  <si>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</si>
  <si>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</si>
  <si>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</si>
  <si>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</si>
  <si>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</si>
  <si>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</si>
  <si>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</si>
  <si>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</si>
  <si>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</si>
  <si>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</si>
  <si>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</si>
  <si>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</si>
  <si>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</si>
  <si>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</si>
  <si>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</si>
  <si>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</si>
  <si>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</si>
  <si>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</si>
  <si>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</si>
  <si>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</si>
  <si>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</si>
  <si>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</si>
  <si>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</si>
  <si>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</si>
  <si>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</si>
  <si>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</si>
  <si>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</si>
  <si>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A85</t>
  </si>
  <si>
    <t>A87</t>
  </si>
  <si>
    <t>MODERNIZAÇÃO - SUBSTITUIÇÃO DE DORMENTE</t>
  </si>
  <si>
    <t>A88</t>
  </si>
  <si>
    <t>A89</t>
  </si>
  <si>
    <t>MODERNIZAÇÃO - SUBSTITUIÇÃO DE TRILHO</t>
  </si>
  <si>
    <t>A96</t>
  </si>
  <si>
    <t>MODERNIZAÇÃO - TRILHO - DESCARGA</t>
  </si>
  <si>
    <t>E14</t>
  </si>
  <si>
    <t>PARADA</t>
  </si>
  <si>
    <t>Nº Paradas</t>
  </si>
  <si>
    <t>E40</t>
  </si>
  <si>
    <t>PARTIDA - RETORNO - LASTRO SERRA</t>
  </si>
  <si>
    <t>LASTRO SERRA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</si>
  <si>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</si>
  <si>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</si>
  <si>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</si>
  <si>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</si>
  <si>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</si>
  <si>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</si>
  <si>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</si>
  <si>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</si>
  <si>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SUBSTITUIÇÃO DE MEIA-CHAVE</t>
  </si>
  <si>
    <t>N83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</si>
  <si>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</si>
  <si>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</si>
  <si>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</si>
  <si>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</si>
  <si>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</si>
  <si>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</si>
  <si>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</si>
  <si>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</si>
  <si>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</si>
  <si>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</si>
  <si>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</si>
  <si>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</si>
  <si>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</si>
  <si>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</si>
  <si>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</si>
  <si>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</si>
  <si>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</si>
  <si>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</si>
  <si>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</si>
  <si>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</si>
  <si>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</si>
  <si>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</si>
  <si>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</si>
  <si>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</si>
  <si>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</si>
  <si>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</si>
  <si>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</si>
  <si>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</si>
  <si>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</si>
  <si>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</si>
  <si>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</si>
  <si>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</si>
  <si>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</si>
  <si>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</si>
  <si>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</si>
  <si>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</si>
  <si>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</si>
  <si>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VARRIÇÃO</t>
  </si>
  <si>
    <t>V90</t>
  </si>
  <si>
    <t>NIVELAMENTO</t>
  </si>
  <si>
    <t>V92</t>
  </si>
  <si>
    <t>PREPARAÇÃO DE BARRA</t>
  </si>
  <si>
    <t>TRILHO</t>
  </si>
  <si>
    <t xml:space="preserve">INSPEÇÃO </t>
  </si>
  <si>
    <t>V94</t>
  </si>
  <si>
    <t>POSICIONAMENTO DE TRILHO</t>
  </si>
  <si>
    <t>VIa - TURMA</t>
  </si>
  <si>
    <t>V97</t>
  </si>
  <si>
    <t>W48</t>
  </si>
  <si>
    <t>W50</t>
  </si>
  <si>
    <t>W53</t>
  </si>
  <si>
    <t>W54</t>
  </si>
  <si>
    <t>W55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</si>
  <si>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</si>
  <si>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</si>
  <si>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</si>
  <si>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</si>
  <si>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</si>
  <si>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</si>
  <si>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</si>
  <si>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</si>
  <si>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</si>
  <si>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</si>
  <si>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W98</t>
  </si>
  <si>
    <t>W99</t>
  </si>
  <si>
    <t>CONTROLE PERDAS</t>
  </si>
  <si>
    <t>ACASSIO (TF-662)</t>
  </si>
  <si>
    <t>ADRIANO (TP-694)</t>
  </si>
  <si>
    <t>ALLEF (TP-719)</t>
  </si>
  <si>
    <t>AMAURI (TF-515)</t>
  </si>
  <si>
    <t>ANISIO (TF-514)</t>
  </si>
  <si>
    <t>ANTONIO (TF-681)</t>
  </si>
  <si>
    <t>ANTÔNIO (TP-713)</t>
  </si>
  <si>
    <t>BRIGIDIO (TF-688)</t>
  </si>
  <si>
    <t>BRUNO (TF-525)</t>
  </si>
  <si>
    <t>CAIO (TMC-649)</t>
  </si>
  <si>
    <t>CLAUDIO (TMC-650)</t>
  </si>
  <si>
    <t>CLAUDOMIRO (TP)</t>
  </si>
  <si>
    <t>DANIEL (TP-724)</t>
  </si>
  <si>
    <t>DANILO (TP-837)</t>
  </si>
  <si>
    <t>DARCI (TMC-657)</t>
  </si>
  <si>
    <t>DENILSON (TF-512)</t>
  </si>
  <si>
    <t>DIEGO (TP-719)</t>
  </si>
  <si>
    <t>DIEGO (TP-723)</t>
  </si>
  <si>
    <t>DILL (TF-519)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</si>
  <si>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</si>
  <si>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</si>
  <si>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</si>
  <si>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</si>
  <si>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</si>
  <si>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</si>
  <si>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</si>
  <si>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</si>
  <si>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</si>
  <si>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</si>
  <si>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</si>
  <si>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</si>
  <si>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IAGO (TF-647)</t>
  </si>
  <si>
    <t>IGOR (TF-660)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</si>
  <si>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</si>
  <si>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</si>
  <si>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</si>
  <si>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</si>
  <si>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</si>
  <si>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</si>
  <si>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</si>
  <si>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</si>
  <si>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</si>
  <si>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</si>
  <si>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</si>
  <si>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</si>
  <si>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</si>
  <si>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</si>
  <si>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</si>
  <si>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</si>
  <si>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</si>
  <si>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(TP-723)</t>
  </si>
  <si>
    <t>LEÔNCIO (TF-526)</t>
  </si>
  <si>
    <t>LUCIANO (TP-805)</t>
  </si>
  <si>
    <t>MAIKSON (TF-666)</t>
  </si>
  <si>
    <t>MARCEL (TF-03)</t>
  </si>
  <si>
    <t>MARCOS (TF-520)</t>
  </si>
  <si>
    <t>MAURO (TP-868)</t>
  </si>
  <si>
    <t>MAURO TP-868)</t>
  </si>
  <si>
    <t>MAXSUEL (TP-878)</t>
  </si>
  <si>
    <t>MILTON (TMC-677)</t>
  </si>
  <si>
    <t>PEDRO (TP-696)</t>
  </si>
  <si>
    <t>QUINZEIRO (TP-720)</t>
  </si>
  <si>
    <t>RAFAEL (TP-868)</t>
  </si>
  <si>
    <t>RAFAEL (TP-869)</t>
  </si>
  <si>
    <t>RAIFRAN (TF-694)</t>
  </si>
  <si>
    <t>RAIMUNDO (TF-651)</t>
  </si>
  <si>
    <t>RENATO (TP-694)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</si>
  <si>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</si>
  <si>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</si>
  <si>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</si>
  <si>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</si>
  <si>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</si>
  <si>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</si>
  <si>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</si>
  <si>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</si>
  <si>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WASHINGTON (TP-696)</t>
  </si>
  <si>
    <t>WELLINGTON (TF-679)</t>
  </si>
  <si>
    <t>WEMERSON (TP-708)</t>
  </si>
  <si>
    <t>WILLIAN (TP-811)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</si>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</sst>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5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9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40" fillId="0" borderId="0" xfId="0" applyFont="1" applyAlignment="1">
      <alignment horizontal="left"/>
    </xf>
    <xf numFmtId="0" fontId="41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0" fillId="32" borderId="2" xfId="0" applyFill="1" applyBorder="1" applyAlignment="1">
      <alignment horizontal="center"/>
    </xf>
    <xf numFmtId="16" fontId="0" fillId="32" borderId="2" xfId="0" applyNumberFormat="1" applyFill="1" applyBorder="1" applyAlignment="1">
      <alignment horizontal="center"/>
    </xf>
    <xf numFmtId="0" fontId="0" fillId="32" borderId="2" xfId="0" applyFill="1" applyBorder="1" applyAlignment="1">
      <alignment horizontal="center" wrapText="1"/>
    </xf>
    <xf numFmtId="0" fontId="27" fillId="16" borderId="2" xfId="0" quotePrefix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19" Type="http://schemas.openxmlformats.org/officeDocument/2006/relationships/customXml" Target="../customXml/item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9" headerRowBorderDxfId="157" tableBorderDxfId="158">
  <autoFilter ref="A5:BS1001" xr:uid="{00000000-0009-0000-0100-000004000000}">
    <filterColumn colId="1">
      <filters>
        <dateGroupItem year="2026" month="2" day="18" dateTimeGrouping="day"/>
      </filters>
    </filterColumn>
  </autoFilter>
  <tableColumns count="71">
    <tableColumn id="72" xr3:uid="{4C32669F-915F-418F-8208-B8790655296E}" name="CHAVE" dataDxfId="155" totalsRowDxfId="156">
      <calculatedColumnFormula>D6&amp;B6</calculatedColumnFormula>
    </tableColumn>
    <tableColumn id="2" xr3:uid="{00000000-0010-0000-0000-000002000000}" name="DATA" dataDxfId="153" totalsRowDxfId="154"/>
    <tableColumn id="3" xr3:uid="{00000000-0010-0000-0000-000003000000}" name="Semana" dataDxfId="151" totalsRowDxfId="152">
      <calculatedColumnFormula>IF(BS_CONTROLE[[#This Row],[DATA]]="","",WEEKNUM(BS_CONTROLE[[#This Row],[DATA]]))</calculatedColumnFormula>
    </tableColumn>
    <tableColumn id="4" xr3:uid="{00000000-0010-0000-0000-000004000000}" name="ATIVO" dataDxfId="149" totalsRowDxfId="150"/>
    <tableColumn id="5" xr3:uid="{00000000-0010-0000-0000-000005000000}" name="*1" dataDxfId="147" totalsRowDxfId="148"/>
    <tableColumn id="6" xr3:uid="{00000000-0010-0000-0000-000006000000}" name="Atividade" dataDxfId="145" totalsRowDxfId="146"/>
    <tableColumn id="7" xr3:uid="{00000000-0010-0000-0000-000007000000}" name="Atividade - Inidicador" dataDxfId="143" totalsRowDxfId="144">
      <calculatedColumnFormula>IF(D6="","*",VLOOKUP(F6,BS_ATIVIDADE[],3,FALSE))</calculatedColumnFormula>
    </tableColumn>
    <tableColumn id="8" xr3:uid="{00000000-0010-0000-0000-000008000000}" name="Local - Partida" dataDxfId="141" totalsRowDxfId="142"/>
    <tableColumn id="9" xr3:uid="{00000000-0010-0000-0000-000009000000}" name="Local - Encerramento" dataDxfId="139" totalsRowDxfId="140"/>
    <tableColumn id="10" xr3:uid="{00000000-0010-0000-0000-00000A000000}" name="SUB" dataDxfId="137" totalsRowDxfId="138"/>
    <tableColumn id="11" xr3:uid="{00000000-0010-0000-0000-00000B000000}" name="KM - Inicio" dataDxfId="135" totalsRowDxfId="136"/>
    <tableColumn id="1" xr3:uid="{C7F06401-41AF-4331-BB80-3C6D59482EE8}" name="KM - Fim" dataDxfId="133" totalsRowDxfId="134"/>
    <tableColumn id="12" xr3:uid="{76343A4E-8303-406A-A5E0-63C7260A4A57}" name="Entre - Estações" dataDxfId="131" totalsRowDxfId="13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9" totalsRowDxfId="13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7" totalsRowDxfId="128"/>
    <tableColumn id="15" xr3:uid="{33FDE85D-8E68-459E-9FE7-0EC00F7BB747}" name="Duração" dataDxfId="125" totalsRowDxfId="126"/>
    <tableColumn id="16" xr3:uid="{5C6D7FBC-92B6-46A4-952F-F7FE21C5BAA7}" name="Quantidade" dataDxfId="123" totalsRowDxfId="124"/>
    <tableColumn id="17" xr3:uid="{FDC11720-3C12-439D-8EC7-6DAF9C0D6B39}" name="Unidade" dataDxfId="121" totalsRowDxfId="122">
      <calculatedColumnFormula>IFERROR(_xlfn.XLOOKUP(F6, BS_ATIVIDADE[ATIVIDADE],BS_ATIVIDADE[UNIDADE] ), "*")</calculatedColumnFormula>
    </tableColumn>
    <tableColumn id="18" xr3:uid="{BCA0A499-2094-4532-8014-368D28606E5D}" name="Gerência da Via" dataDxfId="119" totalsRowDxfId="12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7" totalsRowDxfId="11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13" totalsRowDxfId="114"/>
    <tableColumn id="22" xr3:uid="{DFEF78AE-8B53-46F3-AD03-3454DEDF087B}" name="Detalhe Programação" dataDxfId="111" totalsRowDxfId="112"/>
    <tableColumn id="23" xr3:uid="{39DF46A7-1E47-4884-ABDD-716038B81A14}" name="Programar para D+1" dataDxfId="109" totalsRowDxfId="110"/>
    <tableColumn id="24" xr3:uid="{245F036B-10DA-4ECA-BA94-26A5344CCEF3}" name="Confirmação programação" dataDxfId="107" totalsRowDxfId="108"/>
    <tableColumn id="25" xr3:uid="{43CCFA80-7132-4F4A-8A15-E043D2AA3648}" name="Prioridade" dataDxfId="105" totalsRowDxfId="106"/>
    <tableColumn id="26" xr3:uid="{C5042D0A-DA7E-4290-88CD-6D651BF5BEB5}" name="Qtd. Maquinista" dataDxfId="103" totalsRowDxfId="104"/>
    <tableColumn id="27" xr3:uid="{4977DF68-3EA2-4E6D-8EED-4E1766FA0BDF}" name="Tipo de Maquinista (Fixo / Escala)" dataDxfId="101" totalsRowDxfId="102"/>
    <tableColumn id="28" xr3:uid="{40443B6B-4B81-4B55-9EBE-B8D715EDB76F}" name="Tipo de Acionamento" dataDxfId="99" totalsRowDxfId="100"/>
    <tableColumn id="29" xr3:uid="{DEC4448E-539E-49B8-9E1E-5E9A707FB043}" name="Apresentação no lastro" dataDxfId="97" totalsRowDxfId="98"/>
    <tableColumn id="30" xr3:uid="{266EF831-EF58-44E8-A9E8-B5C97D21C3C6}" name="Ativo - 1" dataDxfId="95" totalsRowDxfId="96"/>
    <tableColumn id="31" xr3:uid="{02BB01E5-1025-4457-B4F3-F7C5C1CF4919}" name="Ativo - 2" dataDxfId="93" totalsRowDxfId="94"/>
    <tableColumn id="32" xr3:uid="{2359D120-CF87-470E-BAD2-D1ABC1F8F01D}" name="Vagões - Qtd." dataDxfId="91" totalsRowDxfId="92"/>
    <tableColumn id="33" xr3:uid="{1DC49078-C2FE-4DE4-BFA0-B33AE792D6A7}" name="*2" dataDxfId="89" totalsRowDxfId="90"/>
    <tableColumn id="34" xr3:uid="{C93EF654-9A3E-4569-81F7-89312CC7A716}" name="Atividade_1" dataDxfId="87" totalsRowDxfId="88">
      <calculatedColumnFormula>IF(BS_CONTROLE[[#This Row],[Atividade]]=0, "-", BS_CONTROLE[[#This Row],[Atividade]])</calculatedColumnFormula>
    </tableColumn>
    <tableColumn id="35" xr3:uid="{13AA732C-7335-4765-A3EC-1E50DD6899D8}" name="Atividade - PDM" dataDxfId="85" totalsRowDxfId="86">
      <calculatedColumnFormula>IF(BS_CONTROLE[[#This Row],[Atividade]]=0, "-", BS_CONTROLE[[#This Row],[Atividade]])</calculatedColumnFormula>
    </tableColumn>
    <tableColumn id="36" xr3:uid="{975A61B5-48DD-4EFF-B298-0AB5FCA15C43}" name="Local - Partida_2" dataDxfId="83" totalsRowDxfId="84">
      <calculatedColumnFormula>BS_CONTROLE[[#This Row],[Local - Partida]]</calculatedColumnFormula>
    </tableColumn>
    <tableColumn id="37" xr3:uid="{1BFA56E4-5E40-4E67-8394-2CF70076D606}" name="Local - Encerramento_3" dataDxfId="81" totalsRowDxfId="82">
      <calculatedColumnFormula>BS_CONTROLE[[#This Row],[Local - Encerramento]]</calculatedColumnFormula>
    </tableColumn>
    <tableColumn id="38" xr3:uid="{597423BA-A250-4C17-8F08-3835086A3D8D}" name="Entre-Locais" dataDxfId="79" totalsRowDxfId="80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7" totalsRowDxfId="78">
      <calculatedColumnFormula>IF(BS_CONTROLE[[#This Row],[SB]]=0, "-", BS_CONTROLE[[#This Row],[SB]])</calculatedColumnFormula>
    </tableColumn>
    <tableColumn id="40" xr3:uid="{71B9CC3C-5485-42B7-BDDD-9F720723C800}" name="SUB_5" dataDxfId="75" totalsRowDxfId="76">
      <calculatedColumnFormula>IF(BS_CONTROLE[[#This Row],[SUB]]=0, "-", BS_CONTROLE[[#This Row],[SUB]])</calculatedColumnFormula>
    </tableColumn>
    <tableColumn id="41" xr3:uid="{867F05E8-1DE4-4D7E-B28E-B463B0A69499}" name="KM - ínicio" dataDxfId="73" totalsRowDxfId="74">
      <calculatedColumnFormula>BS_CONTROLE[[#This Row],[KM - Inicio]]</calculatedColumnFormula>
    </tableColumn>
    <tableColumn id="42" xr3:uid="{000C4364-E0CB-4882-8FF0-8715A3D48779}" name="KM - Fim_6" dataDxfId="71" totalsRowDxfId="72">
      <calculatedColumnFormula>BS_CONTROLE[[#This Row],[KM - Inicio]]</calculatedColumnFormula>
    </tableColumn>
    <tableColumn id="43" xr3:uid="{E540CEE7-EA89-4175-8CE8-06DCA966F0C4}" name="HR Turma Pronta" dataDxfId="69" totalsRowDxfId="70"/>
    <tableColumn id="44" xr3:uid="{AF9FE2CF-EA53-4EA6-BCB4-7653603E0E96}" name="Inicio" dataDxfId="67" totalsRowDxfId="68"/>
    <tableColumn id="45" xr3:uid="{DEA98FA4-83FF-403C-AD00-DB19A1CC78ED}" name="Fim" dataDxfId="65" totalsRowDxfId="66"/>
    <tableColumn id="46" xr3:uid="{10653B1A-1982-454F-A553-9616E15464C8}" name="Inicio_7" dataDxfId="63" totalsRowDxfId="64"/>
    <tableColumn id="47" xr3:uid="{F5C6424F-7AEB-44E1-B16E-541B0A53E35B}" name="Fim_8" dataDxfId="61" totalsRowDxfId="62"/>
    <tableColumn id="48" xr3:uid="{6A1B9BFF-9282-4E93-9D60-E071C1327C22}" name="Inicio_9" dataDxfId="59" totalsRowDxfId="60"/>
    <tableColumn id="49" xr3:uid="{78E0A021-73C3-4449-BF9A-482D768E2AFE}" name="Fim_10" dataDxfId="57" totalsRowDxfId="58"/>
    <tableColumn id="51" xr3:uid="{BF669238-A66A-43C9-BBE9-ACDBDC8EC7DE}" name="TOTAL" dataDxfId="55" totalsRowDxfId="56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53" totalsRowDxfId="54"/>
    <tableColumn id="53" xr3:uid="{EE26E0DD-9239-42CC-BA39-4D84DC2571C5}" name="Quantidade_11" dataDxfId="51" totalsRowDxfId="52"/>
    <tableColumn id="54" xr3:uid="{A63BC761-A40B-4AA9-8EA2-76C64BB8A732}" name="Unidade_12" dataDxfId="49" totalsRowDxfId="50">
      <calculatedColumnFormula>IFERROR(_xlfn.XLOOKUP(AI6, BS_ATIVIDADE[ATIVIDADE],BS_ATIVIDADE[UNIDADE] ), "*")</calculatedColumnFormula>
    </tableColumn>
    <tableColumn id="55" xr3:uid="{6294D8C1-F9E4-493A-97D0-65FF08E013D6}" name="Gerência da Via_13" dataDxfId="47" totalsRowDxfId="48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5" totalsRowDxfId="46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43" totalsRowDxfId="4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1" totalsRowDxfId="42">
      <calculatedColumnFormula>BS_CONTROLE[[#This Row],[Responsavel pelo boletim]]</calculatedColumnFormula>
    </tableColumn>
    <tableColumn id="59" xr3:uid="{4B29D78D-24EC-401C-B279-B65BE6BA6255}" name="*3" dataDxfId="39" totalsRowDxfId="40"/>
    <tableColumn id="60" xr3:uid="{DAC26825-9FA1-4182-AA00-475D48F25A21}" name="Status" dataDxfId="37" totalsRowDxfId="38"/>
    <tableColumn id="61" xr3:uid="{42B5D7A2-FBA4-4BBD-8715-40039A226A66}" name="Prévia CCO 22h" dataDxfId="35" totalsRowDxfId="36"/>
    <tableColumn id="62" xr3:uid="{737F0119-536C-414B-8430-4214B662E168}" name="Prévia - 1" dataDxfId="33" totalsRowDxfId="34"/>
    <tableColumn id="63" xr3:uid="{27AD3CF7-9F49-43C1-BD63-BB3C5F7FEDDB}" name="Prévia - 2" dataDxfId="31" totalsRowDxfId="32"/>
    <tableColumn id="64" xr3:uid="{13100C32-E290-4E78-87B6-741D95B35692}" name="*4" dataDxfId="29" totalsRowDxfId="30"/>
    <tableColumn id="65" xr3:uid="{392D63DB-96D4-4E1D-9D92-5D352405C549}" name="Responsabilidade" dataDxfId="27" totalsRowDxfId="28"/>
    <tableColumn id="66" xr3:uid="{264A337A-656E-4AB5-A62D-3E1A9FC526BB}" name="Fechamento - Impacto" dataDxfId="25" totalsRowDxfId="26"/>
    <tableColumn id="67" xr3:uid="{4AF2C7AC-8C33-484A-818B-A9A44D3CC0F4}" name="Detalhe - Fechamento" dataDxfId="23" totalsRowDxfId="24"/>
    <tableColumn id="68" xr3:uid="{E3163C0C-0E81-4F0E-A6B9-A4416B92B441}" name="Justificativa" dataDxfId="21" totalsRowDxfId="22"/>
    <tableColumn id="69" xr3:uid="{2222D2A7-6A01-477C-AD01-7EBA230752CB}" name="Analise Prévia" dataDxfId="19" totalsRowDxfId="20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7" totalsRowDxfId="18">
      <calculatedColumnFormula>IF(OR(B6="",F6=""),"*",AY6/P6)</calculatedColumnFormula>
    </tableColumn>
    <tableColumn id="71" xr3:uid="{8CE16E77-292F-44A4-B1F7-4C7E8519168F}" name="QTD" dataDxfId="15" totalsRowDxfId="16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8"/>
    <tableColumn id="8" xr3:uid="{98E82858-1ECA-4DB3-8AE4-BBB972FC487D}" name="CORRELATO" dataDxfId="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6" dataDxfId="5" headerRowBorderDxfId="3" tableBorderDxfId="4">
  <autoFilter ref="A1:A215" xr:uid="{0436727B-5FB8-4B0E-A1C6-DFB9231E4B16}"/>
  <tableColumns count="1">
    <tableColumn id="1" xr3:uid="{D0196BA9-8675-415E-BBE0-E5D0002285D2}" name="BLOCO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W457" activePane="topRight" state="frozen"/>
      <selection pane="topRight" activeCell="AH485" sqref="AH48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90" customWidth="1"/>
    <col min="73" max="73" width="5" style="163" customWidth="1"/>
    <col min="74" max="99" width="5" style="163"/>
  </cols>
  <sheetData>
    <row r="1" spans="1:100" s="7" customFormat="1" ht="11.25" customHeight="1">
      <c r="A1" s="1"/>
      <c r="B1" s="199" t="s">
        <v>583</v>
      </c>
      <c r="C1" s="200"/>
      <c r="D1" s="200"/>
      <c r="E1" s="3"/>
      <c r="F1" s="199" t="s">
        <v>584</v>
      </c>
      <c r="G1" s="200"/>
      <c r="H1" s="201"/>
      <c r="I1" s="200"/>
      <c r="J1" s="200"/>
      <c r="K1" s="200"/>
      <c r="L1" s="200"/>
      <c r="M1" s="200"/>
      <c r="N1" s="200"/>
      <c r="O1" s="200"/>
      <c r="P1" s="200"/>
      <c r="Q1" s="200"/>
      <c r="R1" s="200"/>
      <c r="S1" s="200"/>
      <c r="T1" s="200"/>
      <c r="U1" s="200"/>
      <c r="V1" s="200"/>
      <c r="W1" s="200"/>
      <c r="X1" s="200"/>
      <c r="Y1" s="200"/>
      <c r="Z1" s="200"/>
      <c r="AA1" s="200"/>
      <c r="AB1" s="200"/>
      <c r="AC1" s="200"/>
      <c r="AD1" s="200"/>
      <c r="AE1" s="200"/>
      <c r="AF1" s="200"/>
      <c r="AG1" s="202"/>
      <c r="AH1" s="5"/>
      <c r="AI1" s="209" t="s">
        <v>585</v>
      </c>
      <c r="AJ1" s="210"/>
      <c r="AK1" s="210"/>
      <c r="AL1" s="210"/>
      <c r="AM1" s="211"/>
      <c r="AN1" s="212"/>
      <c r="AO1" s="210"/>
      <c r="AP1" s="210"/>
      <c r="AQ1" s="210"/>
      <c r="AR1" s="210"/>
      <c r="AS1" s="210"/>
      <c r="AT1" s="210"/>
      <c r="AU1" s="210"/>
      <c r="AV1" s="210"/>
      <c r="AW1" s="210"/>
      <c r="AX1" s="210"/>
      <c r="AY1" s="210"/>
      <c r="AZ1" s="210"/>
      <c r="BA1" s="210"/>
      <c r="BB1" s="210"/>
      <c r="BC1" s="210"/>
      <c r="BD1" s="210"/>
      <c r="BE1" s="210"/>
      <c r="BF1" s="213"/>
      <c r="BG1" s="5"/>
      <c r="BH1" s="214" t="s">
        <v>586</v>
      </c>
      <c r="BI1" s="215"/>
      <c r="BJ1" s="215"/>
      <c r="BK1" s="216"/>
      <c r="BL1" s="5"/>
      <c r="BM1" s="206" t="s">
        <v>587</v>
      </c>
      <c r="BN1" s="207"/>
      <c r="BO1" s="207"/>
      <c r="BP1" s="207"/>
      <c r="BQ1" s="207"/>
      <c r="BR1" s="207"/>
      <c r="BS1" s="208"/>
      <c r="BT1" s="188"/>
      <c r="CV1" s="186"/>
    </row>
    <row r="2" spans="1:100" s="7" customFormat="1" ht="11.25">
      <c r="A2" s="1"/>
      <c r="B2" s="1"/>
      <c r="C2" s="2"/>
      <c r="D2" s="1"/>
      <c r="E2" s="3"/>
      <c r="F2" s="20" t="s">
        <v>588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589</v>
      </c>
      <c r="T2" s="21"/>
      <c r="U2" s="21"/>
      <c r="V2" s="21"/>
      <c r="W2" s="24"/>
      <c r="X2" s="21"/>
      <c r="Y2" s="22"/>
      <c r="Z2" s="4"/>
      <c r="AA2" s="20" t="s">
        <v>590</v>
      </c>
      <c r="AB2" s="21"/>
      <c r="AC2" s="21"/>
      <c r="AD2" s="21"/>
      <c r="AE2" s="21"/>
      <c r="AF2" s="21"/>
      <c r="AG2" s="22"/>
      <c r="AH2" s="5"/>
      <c r="AI2" s="209" t="s">
        <v>588</v>
      </c>
      <c r="AJ2" s="210"/>
      <c r="AK2" s="210"/>
      <c r="AL2" s="210"/>
      <c r="AM2" s="211"/>
      <c r="AN2" s="212"/>
      <c r="AO2" s="210"/>
      <c r="AP2" s="210"/>
      <c r="AQ2" s="213"/>
      <c r="AR2" s="6"/>
      <c r="AS2" s="209" t="s">
        <v>591</v>
      </c>
      <c r="AT2" s="210"/>
      <c r="AU2" s="210"/>
      <c r="AV2" s="210"/>
      <c r="AW2" s="210"/>
      <c r="AX2" s="210"/>
      <c r="AY2" s="213"/>
      <c r="AZ2" s="6"/>
      <c r="BA2" s="203" t="s">
        <v>592</v>
      </c>
      <c r="BB2" s="205"/>
      <c r="BC2" s="209" t="s">
        <v>589</v>
      </c>
      <c r="BD2" s="210"/>
      <c r="BE2" s="210"/>
      <c r="BF2" s="213"/>
      <c r="BG2" s="5"/>
      <c r="BH2" s="217"/>
      <c r="BI2" s="218"/>
      <c r="BJ2" s="218"/>
      <c r="BK2" s="219"/>
      <c r="BL2" s="5"/>
      <c r="BM2" s="220"/>
      <c r="BN2" s="221"/>
      <c r="BO2" s="221"/>
      <c r="BP2" s="221"/>
      <c r="BQ2" s="221"/>
      <c r="BR2" s="221"/>
      <c r="BS2" s="222"/>
      <c r="BT2" s="188"/>
      <c r="CV2" s="186"/>
    </row>
    <row r="3" spans="1:100" s="7" customFormat="1" ht="11.25">
      <c r="A3" s="1"/>
      <c r="B3" s="1"/>
      <c r="C3" s="2"/>
      <c r="D3" s="1"/>
      <c r="E3" s="48"/>
      <c r="F3" s="49" t="s">
        <v>593</v>
      </c>
      <c r="G3" s="50"/>
      <c r="H3" s="149" t="s">
        <v>594</v>
      </c>
      <c r="I3" s="51"/>
      <c r="J3" s="51"/>
      <c r="K3" s="51"/>
      <c r="L3" s="50"/>
      <c r="M3" s="51"/>
      <c r="N3" s="51"/>
      <c r="O3" s="49" t="s">
        <v>591</v>
      </c>
      <c r="P3" s="50"/>
      <c r="Q3" s="49" t="s">
        <v>595</v>
      </c>
      <c r="R3" s="50"/>
      <c r="S3" s="49" t="s">
        <v>596</v>
      </c>
      <c r="T3" s="51"/>
      <c r="U3" s="125"/>
      <c r="V3" s="50"/>
      <c r="W3" s="52" t="s">
        <v>597</v>
      </c>
      <c r="X3" s="53"/>
      <c r="Y3" s="54"/>
      <c r="Z3" s="55"/>
      <c r="AA3" s="56" t="s">
        <v>598</v>
      </c>
      <c r="AB3" s="57"/>
      <c r="AC3" s="57"/>
      <c r="AD3" s="58"/>
      <c r="AE3" s="59" t="s">
        <v>599</v>
      </c>
      <c r="AF3" s="60"/>
      <c r="AG3" s="61"/>
      <c r="AH3" s="62"/>
      <c r="AI3" s="203" t="s">
        <v>593</v>
      </c>
      <c r="AJ3" s="205"/>
      <c r="AK3" s="203" t="s">
        <v>594</v>
      </c>
      <c r="AL3" s="204"/>
      <c r="AM3" s="227"/>
      <c r="AN3" s="228"/>
      <c r="AO3" s="204"/>
      <c r="AP3" s="204"/>
      <c r="AQ3" s="205"/>
      <c r="AR3" s="63"/>
      <c r="AS3" s="225" t="s">
        <v>600</v>
      </c>
      <c r="AT3" s="226"/>
      <c r="AU3" s="225" t="s">
        <v>601</v>
      </c>
      <c r="AV3" s="226"/>
      <c r="AW3" s="225" t="s">
        <v>602</v>
      </c>
      <c r="AX3" s="226"/>
      <c r="AY3" s="63" t="s">
        <v>603</v>
      </c>
      <c r="AZ3" s="63"/>
      <c r="BA3" s="223"/>
      <c r="BB3" s="224"/>
      <c r="BC3" s="203" t="s">
        <v>596</v>
      </c>
      <c r="BD3" s="204"/>
      <c r="BE3" s="204"/>
      <c r="BF3" s="205"/>
      <c r="BG3" s="62"/>
      <c r="BH3" s="217"/>
      <c r="BI3" s="218"/>
      <c r="BJ3" s="218"/>
      <c r="BK3" s="219"/>
      <c r="BL3" s="62"/>
      <c r="BM3" s="206" t="s">
        <v>604</v>
      </c>
      <c r="BN3" s="207"/>
      <c r="BO3" s="207"/>
      <c r="BP3" s="208"/>
      <c r="BQ3" s="206" t="s">
        <v>605</v>
      </c>
      <c r="BR3" s="207"/>
      <c r="BS3" s="208"/>
      <c r="BT3" s="189"/>
      <c r="CV3" s="186"/>
    </row>
    <row r="4" spans="1:100" s="8" customFormat="1" ht="11.25">
      <c r="A4" s="39" t="s">
        <v>606</v>
      </c>
      <c r="B4" s="40" t="s">
        <v>607</v>
      </c>
      <c r="C4" s="41" t="s">
        <v>606</v>
      </c>
      <c r="D4" s="42" t="s">
        <v>608</v>
      </c>
      <c r="E4" s="43"/>
      <c r="F4" s="42" t="s">
        <v>608</v>
      </c>
      <c r="G4" s="39" t="s">
        <v>606</v>
      </c>
      <c r="H4" s="117" t="s">
        <v>607</v>
      </c>
      <c r="I4" s="40" t="s">
        <v>607</v>
      </c>
      <c r="J4" s="40" t="s">
        <v>607</v>
      </c>
      <c r="K4" s="40" t="s">
        <v>607</v>
      </c>
      <c r="L4" s="40" t="s">
        <v>607</v>
      </c>
      <c r="M4" s="40" t="s">
        <v>607</v>
      </c>
      <c r="N4" s="40" t="s">
        <v>607</v>
      </c>
      <c r="O4" s="40" t="s">
        <v>607</v>
      </c>
      <c r="P4" s="40" t="s">
        <v>607</v>
      </c>
      <c r="Q4" s="40" t="s">
        <v>607</v>
      </c>
      <c r="R4" s="39" t="s">
        <v>606</v>
      </c>
      <c r="S4" s="42" t="s">
        <v>608</v>
      </c>
      <c r="T4" s="42" t="s">
        <v>608</v>
      </c>
      <c r="U4" s="39" t="s">
        <v>606</v>
      </c>
      <c r="V4" s="44" t="s">
        <v>607</v>
      </c>
      <c r="W4" s="44" t="s">
        <v>607</v>
      </c>
      <c r="X4" s="42" t="s">
        <v>608</v>
      </c>
      <c r="Y4" s="42" t="s">
        <v>608</v>
      </c>
      <c r="Z4" s="42" t="s">
        <v>608</v>
      </c>
      <c r="AA4" s="40" t="s">
        <v>607</v>
      </c>
      <c r="AB4" s="42" t="s">
        <v>608</v>
      </c>
      <c r="AC4" s="42" t="s">
        <v>608</v>
      </c>
      <c r="AD4" s="40" t="s">
        <v>607</v>
      </c>
      <c r="AE4" s="40" t="s">
        <v>607</v>
      </c>
      <c r="AF4" s="40" t="s">
        <v>607</v>
      </c>
      <c r="AG4" s="40" t="s">
        <v>607</v>
      </c>
      <c r="AH4" s="45"/>
      <c r="AI4" s="42" t="s">
        <v>608</v>
      </c>
      <c r="AJ4" s="39" t="s">
        <v>606</v>
      </c>
      <c r="AK4" s="40" t="s">
        <v>607</v>
      </c>
      <c r="AL4" s="40" t="s">
        <v>607</v>
      </c>
      <c r="AM4" s="119" t="s">
        <v>607</v>
      </c>
      <c r="AN4" s="117" t="s">
        <v>607</v>
      </c>
      <c r="AO4" s="40" t="s">
        <v>607</v>
      </c>
      <c r="AP4" s="40" t="s">
        <v>607</v>
      </c>
      <c r="AQ4" s="40" t="s">
        <v>607</v>
      </c>
      <c r="AR4" s="40" t="s">
        <v>607</v>
      </c>
      <c r="AS4" s="40" t="s">
        <v>607</v>
      </c>
      <c r="AT4" s="40" t="s">
        <v>607</v>
      </c>
      <c r="AU4" s="40" t="s">
        <v>607</v>
      </c>
      <c r="AV4" s="40" t="s">
        <v>607</v>
      </c>
      <c r="AW4" s="40" t="s">
        <v>607</v>
      </c>
      <c r="AX4" s="40" t="s">
        <v>607</v>
      </c>
      <c r="AY4" s="39" t="s">
        <v>606</v>
      </c>
      <c r="AZ4" s="42" t="s">
        <v>608</v>
      </c>
      <c r="BA4" s="40" t="s">
        <v>607</v>
      </c>
      <c r="BB4" s="39" t="s">
        <v>606</v>
      </c>
      <c r="BC4" s="42" t="s">
        <v>608</v>
      </c>
      <c r="BD4" s="42" t="s">
        <v>608</v>
      </c>
      <c r="BE4" s="39" t="s">
        <v>606</v>
      </c>
      <c r="BF4" s="117" t="s">
        <v>607</v>
      </c>
      <c r="BG4" s="46" t="s">
        <v>609</v>
      </c>
      <c r="BH4" s="40" t="s">
        <v>607</v>
      </c>
      <c r="BI4" s="40" t="s">
        <v>607</v>
      </c>
      <c r="BJ4" s="40" t="s">
        <v>607</v>
      </c>
      <c r="BK4" s="40" t="s">
        <v>607</v>
      </c>
      <c r="BL4" s="46" t="s">
        <v>609</v>
      </c>
      <c r="BM4" s="42" t="s">
        <v>608</v>
      </c>
      <c r="BN4" s="42" t="s">
        <v>608</v>
      </c>
      <c r="BO4" s="42" t="s">
        <v>608</v>
      </c>
      <c r="BP4" s="40" t="s">
        <v>607</v>
      </c>
      <c r="BQ4" s="39" t="s">
        <v>606</v>
      </c>
      <c r="BR4" s="39" t="s">
        <v>606</v>
      </c>
      <c r="BS4" s="39" t="s">
        <v>606</v>
      </c>
      <c r="BT4" s="188"/>
      <c r="CV4" s="187"/>
    </row>
    <row r="5" spans="1:100" s="7" customFormat="1" ht="14.25" customHeight="1">
      <c r="A5" s="123" t="s">
        <v>610</v>
      </c>
      <c r="B5" s="123" t="s">
        <v>611</v>
      </c>
      <c r="C5" s="123" t="s">
        <v>612</v>
      </c>
      <c r="D5" s="123" t="s">
        <v>613</v>
      </c>
      <c r="E5" s="131" t="s">
        <v>614</v>
      </c>
      <c r="F5" s="123" t="s">
        <v>615</v>
      </c>
      <c r="G5" s="123" t="s">
        <v>616</v>
      </c>
      <c r="H5" s="123" t="s">
        <v>617</v>
      </c>
      <c r="I5" s="123" t="s">
        <v>618</v>
      </c>
      <c r="J5" s="123" t="s">
        <v>1</v>
      </c>
      <c r="K5" s="123" t="s">
        <v>619</v>
      </c>
      <c r="L5" s="123" t="s">
        <v>620</v>
      </c>
      <c r="M5" s="123" t="s">
        <v>621</v>
      </c>
      <c r="N5" s="123" t="s">
        <v>5</v>
      </c>
      <c r="O5" s="123" t="s">
        <v>622</v>
      </c>
      <c r="P5" s="123" t="s">
        <v>623</v>
      </c>
      <c r="Q5" s="123" t="s">
        <v>624</v>
      </c>
      <c r="R5" s="123" t="s">
        <v>625</v>
      </c>
      <c r="S5" s="123" t="s">
        <v>626</v>
      </c>
      <c r="T5" s="123" t="s">
        <v>627</v>
      </c>
      <c r="U5" s="123" t="s">
        <v>4</v>
      </c>
      <c r="V5" s="123" t="s">
        <v>628</v>
      </c>
      <c r="W5" s="123" t="s">
        <v>629</v>
      </c>
      <c r="X5" s="123" t="s">
        <v>630</v>
      </c>
      <c r="Y5" s="123" t="s">
        <v>631</v>
      </c>
      <c r="Z5" s="123" t="s">
        <v>411</v>
      </c>
      <c r="AA5" s="123" t="s">
        <v>632</v>
      </c>
      <c r="AB5" s="123" t="s">
        <v>633</v>
      </c>
      <c r="AC5" s="123" t="s">
        <v>634</v>
      </c>
      <c r="AD5" s="123" t="s">
        <v>635</v>
      </c>
      <c r="AE5" s="123" t="s">
        <v>636</v>
      </c>
      <c r="AF5" s="123" t="s">
        <v>637</v>
      </c>
      <c r="AG5" s="123" t="s">
        <v>638</v>
      </c>
      <c r="AH5" s="154" t="s">
        <v>639</v>
      </c>
      <c r="AI5" s="123" t="s">
        <v>640</v>
      </c>
      <c r="AJ5" s="123" t="s">
        <v>641</v>
      </c>
      <c r="AK5" s="123" t="s">
        <v>642</v>
      </c>
      <c r="AL5" s="123" t="s">
        <v>643</v>
      </c>
      <c r="AM5" s="123" t="s">
        <v>644</v>
      </c>
      <c r="AN5" s="123" t="s">
        <v>645</v>
      </c>
      <c r="AO5" s="123" t="s">
        <v>646</v>
      </c>
      <c r="AP5" s="123" t="s">
        <v>647</v>
      </c>
      <c r="AQ5" s="123" t="s">
        <v>648</v>
      </c>
      <c r="AR5" s="123" t="s">
        <v>649</v>
      </c>
      <c r="AS5" s="123" t="s">
        <v>650</v>
      </c>
      <c r="AT5" s="123" t="s">
        <v>651</v>
      </c>
      <c r="AU5" s="123" t="s">
        <v>652</v>
      </c>
      <c r="AV5" s="123" t="s">
        <v>653</v>
      </c>
      <c r="AW5" s="123" t="s">
        <v>654</v>
      </c>
      <c r="AX5" s="123" t="s">
        <v>655</v>
      </c>
      <c r="AY5" s="123" t="s">
        <v>603</v>
      </c>
      <c r="AZ5" s="123" t="s">
        <v>656</v>
      </c>
      <c r="BA5" s="123" t="s">
        <v>657</v>
      </c>
      <c r="BB5" s="123" t="s">
        <v>658</v>
      </c>
      <c r="BC5" s="123" t="s">
        <v>659</v>
      </c>
      <c r="BD5" s="123" t="s">
        <v>660</v>
      </c>
      <c r="BE5" s="123" t="s">
        <v>661</v>
      </c>
      <c r="BF5" s="123" t="s">
        <v>662</v>
      </c>
      <c r="BG5" s="154" t="s">
        <v>663</v>
      </c>
      <c r="BH5" s="123" t="s">
        <v>664</v>
      </c>
      <c r="BI5" s="123" t="s">
        <v>665</v>
      </c>
      <c r="BJ5" s="123" t="s">
        <v>666</v>
      </c>
      <c r="BK5" s="123" t="s">
        <v>667</v>
      </c>
      <c r="BL5" s="154" t="s">
        <v>668</v>
      </c>
      <c r="BM5" s="123" t="s">
        <v>669</v>
      </c>
      <c r="BN5" s="123" t="s">
        <v>670</v>
      </c>
      <c r="BO5" s="123" t="s">
        <v>671</v>
      </c>
      <c r="BP5" s="123" t="s">
        <v>672</v>
      </c>
      <c r="BQ5" s="123" t="s">
        <v>673</v>
      </c>
      <c r="BR5" s="123" t="s">
        <v>674</v>
      </c>
      <c r="BS5" s="123" t="s">
        <v>675</v>
      </c>
      <c r="BT5" s="188" t="s">
        <v>676</v>
      </c>
      <c r="CV5" s="186"/>
    </row>
    <row r="6" spans="1:100" s="8" customFormat="1" ht="15" hidden="1" customHeight="1">
      <c r="A6" s="47" t="str">
        <f t="shared" ref="A6" si="0">D6&amp;B6</f>
        <v>V4846054</v>
      </c>
      <c r="B6" s="168">
        <v>46054</v>
      </c>
      <c r="C6" s="135">
        <f>IF(BS_CONTROLE[[#This Row],[DATA]]="","",WEEKNUM(BS_CONTROLE[[#This Row],[DATA]]))</f>
        <v>6</v>
      </c>
      <c r="D6" s="169" t="s">
        <v>677</v>
      </c>
      <c r="E6" s="157"/>
      <c r="F6" s="126" t="s">
        <v>678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679</v>
      </c>
      <c r="M6" s="105" t="s">
        <v>680</v>
      </c>
      <c r="N6" s="150" t="s">
        <v>681</v>
      </c>
      <c r="O6" s="106">
        <v>0.35416666666666669</v>
      </c>
      <c r="P6" s="106">
        <v>4.1666666666666664E-2</v>
      </c>
      <c r="Q6" s="170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682</v>
      </c>
      <c r="W6" s="151" t="s">
        <v>683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679</v>
      </c>
      <c r="AD6" s="107">
        <v>0.29166666666666669</v>
      </c>
      <c r="AE6" s="105">
        <v>6249</v>
      </c>
      <c r="AF6" s="105" t="s">
        <v>679</v>
      </c>
      <c r="AG6" s="105" t="s">
        <v>679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2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684</v>
      </c>
      <c r="BK6" s="18" t="s">
        <v>685</v>
      </c>
      <c r="BL6" s="16"/>
      <c r="BM6" s="130" t="s">
        <v>445</v>
      </c>
      <c r="BN6" s="130" t="s">
        <v>445</v>
      </c>
      <c r="BO6" s="130" t="s">
        <v>445</v>
      </c>
      <c r="BP6" s="18" t="s">
        <v>679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8" t="str">
        <f t="shared" ref="BT6:BT70" si="1">IF(BN6="","",SUBSTITUTE(BM6," ","")&amp;SUBSTITUTE(BN6," ",""))</f>
        <v>OKOK</v>
      </c>
      <c r="CV6" s="187"/>
    </row>
    <row r="7" spans="1:100" hidden="1">
      <c r="A7" s="47" t="str">
        <f t="shared" ref="A7:A71" si="2">D7&amp;B7</f>
        <v>V4246054</v>
      </c>
      <c r="B7" s="168">
        <v>46054</v>
      </c>
      <c r="C7" s="135">
        <f>IF(BS_CONTROLE[[#This Row],[DATA]]="","",WEEKNUM(BS_CONTROLE[[#This Row],[DATA]]))</f>
        <v>6</v>
      </c>
      <c r="D7" s="169" t="s">
        <v>686</v>
      </c>
      <c r="E7" s="157"/>
      <c r="F7" s="126" t="s">
        <v>687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0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682</v>
      </c>
      <c r="W7" s="151" t="s">
        <v>688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679</v>
      </c>
      <c r="AD7" s="107">
        <v>0.29166666666666669</v>
      </c>
      <c r="AE7" s="105">
        <v>6242</v>
      </c>
      <c r="AF7" s="105" t="s">
        <v>679</v>
      </c>
      <c r="AG7" s="105" t="s">
        <v>679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2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689</v>
      </c>
      <c r="BK7" s="17" t="s">
        <v>689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8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69" t="s">
        <v>690</v>
      </c>
      <c r="E8" s="157"/>
      <c r="F8" s="126" t="s">
        <v>687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2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8" t="str">
        <f t="shared" si="7"/>
        <v/>
      </c>
      <c r="BU8" s="191" t="s">
        <v>691</v>
      </c>
    </row>
    <row r="9" spans="1:100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692</v>
      </c>
      <c r="E9" s="157">
        <v>4</v>
      </c>
      <c r="F9" s="126" t="s">
        <v>693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2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8" t="str">
        <f t="shared" si="7"/>
        <v/>
      </c>
      <c r="BU9" s="194" t="s">
        <v>694</v>
      </c>
      <c r="BV9" s="192"/>
    </row>
    <row r="10" spans="1:100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7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2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8" t="str">
        <f t="shared" si="7"/>
        <v/>
      </c>
      <c r="BU10" s="193"/>
    </row>
    <row r="11" spans="1:100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7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2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8" t="str">
        <f t="shared" si="7"/>
        <v/>
      </c>
    </row>
    <row r="12" spans="1:100" hidden="1">
      <c r="A12" s="47" t="str">
        <f t="shared" si="2"/>
        <v>KLECIO (TP-699)46055</v>
      </c>
      <c r="B12" s="168">
        <v>46055</v>
      </c>
      <c r="C12" s="135">
        <f>IF(BS_CONTROLE[[#This Row],[DATA]]="","",WEEKNUM(BS_CONTROLE[[#This Row],[DATA]]))</f>
        <v>6</v>
      </c>
      <c r="D12" s="169" t="s">
        <v>695</v>
      </c>
      <c r="E12" s="157"/>
      <c r="F12" s="126" t="s">
        <v>696</v>
      </c>
      <c r="G12" s="142" t="str">
        <f>IF(D12="","*",VLOOKUP(F12,BS_ATIVIDADE[],3,FALSE))</f>
        <v>SOLDA</v>
      </c>
      <c r="H12" s="106" t="s">
        <v>679</v>
      </c>
      <c r="I12" s="106" t="s">
        <v>679</v>
      </c>
      <c r="J12" s="105">
        <v>70</v>
      </c>
      <c r="K12" s="105">
        <v>134.9</v>
      </c>
      <c r="L12" s="105" t="s">
        <v>679</v>
      </c>
      <c r="M12" s="105" t="s">
        <v>697</v>
      </c>
      <c r="N12" s="150" t="s">
        <v>698</v>
      </c>
      <c r="O12" s="106">
        <v>0.33333333333333331</v>
      </c>
      <c r="P12" s="106">
        <v>8.3333333333333329E-2</v>
      </c>
      <c r="Q12" s="170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699</v>
      </c>
      <c r="W12" s="151" t="s">
        <v>700</v>
      </c>
      <c r="X12" s="104" t="s">
        <v>421</v>
      </c>
      <c r="Y12" s="129" t="s">
        <v>424</v>
      </c>
      <c r="Z12" s="104"/>
      <c r="AA12" s="105" t="s">
        <v>679</v>
      </c>
      <c r="AB12" s="126"/>
      <c r="AC12" s="126"/>
      <c r="AD12" s="107" t="s">
        <v>679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2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701</v>
      </c>
      <c r="BG12" s="16"/>
      <c r="BH12" s="17">
        <v>0</v>
      </c>
      <c r="BI12" s="17"/>
      <c r="BJ12" s="17" t="s">
        <v>702</v>
      </c>
      <c r="BK12" s="18" t="s">
        <v>702</v>
      </c>
      <c r="BL12" s="16"/>
      <c r="BM12" s="130" t="s">
        <v>451</v>
      </c>
      <c r="BN12" s="130" t="s">
        <v>451</v>
      </c>
      <c r="BO12" s="130" t="s">
        <v>451</v>
      </c>
      <c r="BP12" s="18" t="s">
        <v>702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8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8">
        <v>46055</v>
      </c>
      <c r="C13" s="135">
        <f>IF(BS_CONTROLE[[#This Row],[DATA]]="","",WEEKNUM(BS_CONTROLE[[#This Row],[DATA]]))</f>
        <v>6</v>
      </c>
      <c r="D13" s="169" t="s">
        <v>703</v>
      </c>
      <c r="E13" s="157"/>
      <c r="F13" s="126" t="s">
        <v>704</v>
      </c>
      <c r="G13" s="142" t="str">
        <f>IF(D13="","*",VLOOKUP(F13,BS_ATIVIDADE[],3,FALSE))</f>
        <v>EXPANSÃO</v>
      </c>
      <c r="H13" s="106" t="s">
        <v>679</v>
      </c>
      <c r="I13" s="106" t="s">
        <v>679</v>
      </c>
      <c r="J13" s="105">
        <v>170</v>
      </c>
      <c r="K13" s="105">
        <v>114.045</v>
      </c>
      <c r="L13" s="105" t="s">
        <v>679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705</v>
      </c>
      <c r="O13" s="106">
        <v>0.33333333333333331</v>
      </c>
      <c r="P13" s="106">
        <v>8.3333333333333329E-2</v>
      </c>
      <c r="Q13" s="170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706</v>
      </c>
      <c r="W13" s="151" t="s">
        <v>700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679</v>
      </c>
      <c r="AD13" s="107">
        <v>0.29166666666666669</v>
      </c>
      <c r="AE13" s="105">
        <v>6249</v>
      </c>
      <c r="AF13" s="105" t="s">
        <v>679</v>
      </c>
      <c r="AG13" s="105" t="s">
        <v>679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2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706</v>
      </c>
      <c r="BG13" s="16"/>
      <c r="BH13" s="17">
        <v>0</v>
      </c>
      <c r="BI13" s="17"/>
      <c r="BJ13" s="17" t="s">
        <v>707</v>
      </c>
      <c r="BK13" s="18" t="s">
        <v>707</v>
      </c>
      <c r="BL13" s="16"/>
      <c r="BM13" s="130" t="s">
        <v>447</v>
      </c>
      <c r="BN13" s="130" t="s">
        <v>471</v>
      </c>
      <c r="BO13" s="130" t="s">
        <v>471</v>
      </c>
      <c r="BP13" s="18" t="s">
        <v>707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8" t="str">
        <f t="shared" si="7"/>
        <v>CondiçõesClimáticaChuva</v>
      </c>
    </row>
    <row r="14" spans="1:100" hidden="1">
      <c r="A14" s="47" t="str">
        <f t="shared" si="2"/>
        <v>V8346055</v>
      </c>
      <c r="B14" s="168">
        <v>46055</v>
      </c>
      <c r="C14" s="135">
        <f>IF(BS_CONTROLE[[#This Row],[DATA]]="","",WEEKNUM(BS_CONTROLE[[#This Row],[DATA]]))</f>
        <v>6</v>
      </c>
      <c r="D14" s="169" t="s">
        <v>708</v>
      </c>
      <c r="E14" s="157"/>
      <c r="F14" s="126" t="s">
        <v>687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679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0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709</v>
      </c>
      <c r="W14" s="151" t="s">
        <v>688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679</v>
      </c>
      <c r="AD14" s="107" t="s">
        <v>679</v>
      </c>
      <c r="AE14" s="105" t="s">
        <v>679</v>
      </c>
      <c r="AF14" s="105" t="s">
        <v>679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710</v>
      </c>
      <c r="AL14" s="31" t="s">
        <v>710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2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709</v>
      </c>
      <c r="BG14" s="16"/>
      <c r="BH14" s="17">
        <v>0</v>
      </c>
      <c r="BI14" s="17"/>
      <c r="BJ14" s="17" t="s">
        <v>711</v>
      </c>
      <c r="BK14" s="18" t="s">
        <v>711</v>
      </c>
      <c r="BL14" s="16"/>
      <c r="BM14" s="130" t="s">
        <v>451</v>
      </c>
      <c r="BN14" s="130" t="s">
        <v>451</v>
      </c>
      <c r="BO14" s="130" t="s">
        <v>451</v>
      </c>
      <c r="BP14" s="18" t="s">
        <v>711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8" t="str">
        <f t="shared" si="7"/>
        <v>SemOportunidadeSemOportunidade</v>
      </c>
    </row>
    <row r="15" spans="1:100" hidden="1">
      <c r="A15" s="47" t="str">
        <f t="shared" si="2"/>
        <v>V4846055</v>
      </c>
      <c r="B15" s="168">
        <v>46055</v>
      </c>
      <c r="C15" s="135">
        <f>IF(BS_CONTROLE[[#This Row],[DATA]]="","",WEEKNUM(BS_CONTROLE[[#This Row],[DATA]]))</f>
        <v>6</v>
      </c>
      <c r="D15" s="169" t="s">
        <v>677</v>
      </c>
      <c r="E15" s="157"/>
      <c r="F15" s="126" t="s">
        <v>687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0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682</v>
      </c>
      <c r="W15" s="151" t="s">
        <v>688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679</v>
      </c>
      <c r="AD15" s="107">
        <v>0.29166666666666669</v>
      </c>
      <c r="AE15" s="105">
        <v>6249</v>
      </c>
      <c r="AF15" s="105" t="s">
        <v>679</v>
      </c>
      <c r="AG15" s="105" t="s">
        <v>679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2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682</v>
      </c>
      <c r="BG15" s="16"/>
      <c r="BH15" s="17">
        <v>0</v>
      </c>
      <c r="BI15" s="17"/>
      <c r="BJ15" s="17" t="s">
        <v>711</v>
      </c>
      <c r="BK15" s="18" t="s">
        <v>711</v>
      </c>
      <c r="BL15" s="16"/>
      <c r="BM15" s="130" t="s">
        <v>451</v>
      </c>
      <c r="BN15" s="130" t="s">
        <v>451</v>
      </c>
      <c r="BO15" s="130" t="s">
        <v>451</v>
      </c>
      <c r="BP15" s="18" t="s">
        <v>711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8" t="str">
        <f t="shared" si="7"/>
        <v>SemOportunidadeSemOportunidade</v>
      </c>
    </row>
    <row r="16" spans="1:100" hidden="1">
      <c r="A16" s="47" t="str">
        <f t="shared" si="2"/>
        <v>W5846055</v>
      </c>
      <c r="B16" s="168">
        <v>46055</v>
      </c>
      <c r="C16" s="135">
        <f>IF(BS_CONTROLE[[#This Row],[DATA]]="","",WEEKNUM(BS_CONTROLE[[#This Row],[DATA]]))</f>
        <v>6</v>
      </c>
      <c r="D16" s="169" t="s">
        <v>712</v>
      </c>
      <c r="E16" s="157"/>
      <c r="F16" s="126" t="s">
        <v>713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0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714</v>
      </c>
      <c r="W16" s="151" t="s">
        <v>715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679</v>
      </c>
      <c r="AD16" s="107">
        <v>0.29166666666666669</v>
      </c>
      <c r="AE16" s="105">
        <v>9341</v>
      </c>
      <c r="AF16" s="105" t="s">
        <v>679</v>
      </c>
      <c r="AG16" s="105" t="s">
        <v>679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2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714</v>
      </c>
      <c r="BG16" s="16"/>
      <c r="BH16" s="17">
        <v>0</v>
      </c>
      <c r="BI16" s="17"/>
      <c r="BJ16" s="17" t="s">
        <v>716</v>
      </c>
      <c r="BK16" s="18" t="s">
        <v>711</v>
      </c>
      <c r="BL16" s="16"/>
      <c r="BM16" s="130" t="s">
        <v>451</v>
      </c>
      <c r="BN16" s="130" t="s">
        <v>451</v>
      </c>
      <c r="BO16" s="130" t="s">
        <v>451</v>
      </c>
      <c r="BP16" s="18" t="s">
        <v>711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8" t="str">
        <f t="shared" si="7"/>
        <v>SemOportunidadeSemOportunidade</v>
      </c>
    </row>
    <row r="17" spans="1:72" hidden="1">
      <c r="A17" s="47" t="str">
        <f t="shared" si="2"/>
        <v>W5846055</v>
      </c>
      <c r="B17" s="168">
        <v>46055</v>
      </c>
      <c r="C17" s="135">
        <f>IF(BS_CONTROLE[[#This Row],[DATA]]="","",WEEKNUM(BS_CONTROLE[[#This Row],[DATA]]))</f>
        <v>6</v>
      </c>
      <c r="D17" s="169" t="s">
        <v>712</v>
      </c>
      <c r="E17" s="157"/>
      <c r="F17" s="126" t="s">
        <v>717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679</v>
      </c>
      <c r="P17" s="106">
        <v>4.1666666666666664E-2</v>
      </c>
      <c r="Q17" s="170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714</v>
      </c>
      <c r="W17" s="151" t="s">
        <v>718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679</v>
      </c>
      <c r="AD17" s="107">
        <v>0.29166666666666669</v>
      </c>
      <c r="AE17" s="105">
        <v>9341</v>
      </c>
      <c r="AF17" s="105" t="s">
        <v>679</v>
      </c>
      <c r="AG17" s="105" t="s">
        <v>679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2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714</v>
      </c>
      <c r="BG17" s="16"/>
      <c r="BH17" s="17">
        <v>0</v>
      </c>
      <c r="BI17" s="17"/>
      <c r="BJ17" s="17" t="s">
        <v>716</v>
      </c>
      <c r="BK17" s="18" t="s">
        <v>711</v>
      </c>
      <c r="BL17" s="16"/>
      <c r="BM17" s="130" t="s">
        <v>451</v>
      </c>
      <c r="BN17" s="130" t="s">
        <v>451</v>
      </c>
      <c r="BO17" s="130" t="s">
        <v>451</v>
      </c>
      <c r="BP17" s="18" t="s">
        <v>711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7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2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8" t="str">
        <f t="shared" si="7"/>
        <v/>
      </c>
    </row>
    <row r="19" spans="1:72" hidden="1">
      <c r="A19" s="47" t="str">
        <f t="shared" si="2"/>
        <v>V4246055</v>
      </c>
      <c r="B19" s="168">
        <v>46055</v>
      </c>
      <c r="C19" s="135">
        <f>IF(BS_CONTROLE[[#This Row],[DATA]]="","",WEEKNUM(BS_CONTROLE[[#This Row],[DATA]]))</f>
        <v>6</v>
      </c>
      <c r="D19" s="169" t="s">
        <v>686</v>
      </c>
      <c r="E19" s="157"/>
      <c r="F19" s="126" t="s">
        <v>687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0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682</v>
      </c>
      <c r="W19" s="151" t="s">
        <v>688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679</v>
      </c>
      <c r="AD19" s="107">
        <v>0.29166666666666669</v>
      </c>
      <c r="AE19" s="105">
        <v>6242</v>
      </c>
      <c r="AF19" s="105" t="s">
        <v>679</v>
      </c>
      <c r="AG19" s="105" t="s">
        <v>679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2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682</v>
      </c>
      <c r="BG19" s="16"/>
      <c r="BH19" s="17">
        <v>0</v>
      </c>
      <c r="BI19" s="17"/>
      <c r="BJ19" s="17" t="s">
        <v>719</v>
      </c>
      <c r="BK19" s="18" t="s">
        <v>719</v>
      </c>
      <c r="BL19" s="16"/>
      <c r="BM19" s="130" t="s">
        <v>451</v>
      </c>
      <c r="BN19" s="130" t="s">
        <v>451</v>
      </c>
      <c r="BO19" s="130" t="s">
        <v>451</v>
      </c>
      <c r="BP19" s="18" t="s">
        <v>719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68">
        <v>46055</v>
      </c>
      <c r="C20" s="135">
        <f>IF(BS_CONTROLE[[#This Row],[DATA]]="","",WEEKNUM(BS_CONTROLE[[#This Row],[DATA]]))</f>
        <v>6</v>
      </c>
      <c r="D20" s="169" t="s">
        <v>720</v>
      </c>
      <c r="E20" s="157"/>
      <c r="F20" s="126" t="s">
        <v>721</v>
      </c>
      <c r="G20" s="142" t="str">
        <f>IF(D20="","*",VLOOKUP(F20,BS_ATIVIDADE[],3,FALSE))</f>
        <v>DORMENTE - SUBSTITUIÇÂO</v>
      </c>
      <c r="H20" s="105" t="s">
        <v>679</v>
      </c>
      <c r="I20" s="105" t="s">
        <v>679</v>
      </c>
      <c r="J20" s="105">
        <v>56</v>
      </c>
      <c r="K20" s="105">
        <v>205</v>
      </c>
      <c r="L20" s="105" t="s">
        <v>679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0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722</v>
      </c>
      <c r="W20" s="151" t="s">
        <v>723</v>
      </c>
      <c r="X20" s="104" t="s">
        <v>421</v>
      </c>
      <c r="Y20" s="129" t="s">
        <v>424</v>
      </c>
      <c r="Z20" s="104"/>
      <c r="AA20" s="105" t="s">
        <v>679</v>
      </c>
      <c r="AB20" s="126" t="s">
        <v>679</v>
      </c>
      <c r="AC20" s="126" t="s">
        <v>679</v>
      </c>
      <c r="AD20" s="107" t="s">
        <v>679</v>
      </c>
      <c r="AE20" s="105" t="s">
        <v>679</v>
      </c>
      <c r="AF20" s="105" t="s">
        <v>679</v>
      </c>
      <c r="AG20" s="105" t="s">
        <v>679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2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722</v>
      </c>
      <c r="BG20" s="16"/>
      <c r="BH20" s="17">
        <v>0</v>
      </c>
      <c r="BI20" s="17"/>
      <c r="BJ20" s="17" t="s">
        <v>724</v>
      </c>
      <c r="BK20" s="18" t="s">
        <v>725</v>
      </c>
      <c r="BL20" s="16"/>
      <c r="BM20" s="130" t="s">
        <v>451</v>
      </c>
      <c r="BN20" s="130" t="s">
        <v>451</v>
      </c>
      <c r="BO20" s="130" t="s">
        <v>451</v>
      </c>
      <c r="BP20" s="18" t="s">
        <v>725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8" t="str">
        <f t="shared" si="7"/>
        <v>SemOportunidadeSemOportunidade</v>
      </c>
    </row>
    <row r="21" spans="1:72" hidden="1">
      <c r="A21" s="47" t="str">
        <f t="shared" si="2"/>
        <v>W5946055</v>
      </c>
      <c r="B21" s="168">
        <v>46055</v>
      </c>
      <c r="C21" s="135">
        <f>IF(BS_CONTROLE[[#This Row],[DATA]]="","",WEEKNUM(BS_CONTROLE[[#This Row],[DATA]]))</f>
        <v>6</v>
      </c>
      <c r="D21" s="169" t="s">
        <v>726</v>
      </c>
      <c r="E21" s="157"/>
      <c r="F21" s="126" t="s">
        <v>678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727</v>
      </c>
      <c r="N21" s="150" t="s">
        <v>728</v>
      </c>
      <c r="O21" s="106">
        <v>0.35416666666666669</v>
      </c>
      <c r="P21" s="106">
        <v>4.1666666666666664E-2</v>
      </c>
      <c r="Q21" s="170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729</v>
      </c>
      <c r="W21" s="151" t="s">
        <v>730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679</v>
      </c>
      <c r="AD21" s="107">
        <v>0.29166666666666669</v>
      </c>
      <c r="AE21" s="105">
        <v>7629</v>
      </c>
      <c r="AF21" s="105" t="s">
        <v>679</v>
      </c>
      <c r="AG21" s="105" t="s">
        <v>679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2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729</v>
      </c>
      <c r="BG21" s="16"/>
      <c r="BH21" s="17">
        <v>2</v>
      </c>
      <c r="BI21" s="17"/>
      <c r="BJ21" s="17" t="s">
        <v>731</v>
      </c>
      <c r="BK21" s="18" t="s">
        <v>731</v>
      </c>
      <c r="BL21" s="16"/>
      <c r="BM21" s="130" t="s">
        <v>445</v>
      </c>
      <c r="BN21" s="130" t="s">
        <v>445</v>
      </c>
      <c r="BO21" s="130" t="s">
        <v>445</v>
      </c>
      <c r="BP21" s="18" t="s">
        <v>679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8" t="str">
        <f t="shared" si="7"/>
        <v>OKOK</v>
      </c>
    </row>
    <row r="22" spans="1:72" hidden="1">
      <c r="A22" s="47" t="str">
        <f t="shared" si="2"/>
        <v>ROBSON (TF-701)46055</v>
      </c>
      <c r="B22" s="168">
        <v>46055</v>
      </c>
      <c r="C22" s="135">
        <f>IF(BS_CONTROLE[[#This Row],[DATA]]="","",WEEKNUM(BS_CONTROLE[[#This Row],[DATA]]))</f>
        <v>6</v>
      </c>
      <c r="D22" s="169" t="s">
        <v>732</v>
      </c>
      <c r="E22" s="157"/>
      <c r="F22" s="126" t="s">
        <v>733</v>
      </c>
      <c r="G22" s="142" t="str">
        <f>IF(D22="","*",VLOOKUP(F22,BS_ATIVIDADE[],3,FALSE))</f>
        <v>OUTROS</v>
      </c>
      <c r="H22" s="105" t="s">
        <v>679</v>
      </c>
      <c r="I22" s="105" t="s">
        <v>679</v>
      </c>
      <c r="J22" s="105">
        <v>56</v>
      </c>
      <c r="K22" s="105">
        <v>168</v>
      </c>
      <c r="L22" s="105" t="s">
        <v>679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0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734</v>
      </c>
      <c r="W22" s="151" t="s">
        <v>735</v>
      </c>
      <c r="X22" s="104" t="s">
        <v>421</v>
      </c>
      <c r="Y22" s="129" t="s">
        <v>424</v>
      </c>
      <c r="Z22" s="104"/>
      <c r="AA22" s="105" t="s">
        <v>679</v>
      </c>
      <c r="AB22" s="126" t="s">
        <v>679</v>
      </c>
      <c r="AC22" s="126" t="s">
        <v>679</v>
      </c>
      <c r="AD22" s="107" t="s">
        <v>679</v>
      </c>
      <c r="AE22" s="105" t="s">
        <v>679</v>
      </c>
      <c r="AF22" s="105" t="s">
        <v>679</v>
      </c>
      <c r="AG22" s="105" t="s">
        <v>679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2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734</v>
      </c>
      <c r="BG22" s="16"/>
      <c r="BH22" s="17">
        <v>0</v>
      </c>
      <c r="BI22" s="17"/>
      <c r="BJ22" s="17" t="s">
        <v>736</v>
      </c>
      <c r="BK22" s="18" t="s">
        <v>725</v>
      </c>
      <c r="BL22" s="16"/>
      <c r="BM22" s="130" t="s">
        <v>451</v>
      </c>
      <c r="BN22" s="130" t="s">
        <v>451</v>
      </c>
      <c r="BO22" s="130" t="s">
        <v>451</v>
      </c>
      <c r="BP22" s="18" t="s">
        <v>725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8">
        <v>46055</v>
      </c>
      <c r="C23" s="135">
        <f>IF(BS_CONTROLE[[#This Row],[DATA]]="","",WEEKNUM(BS_CONTROLE[[#This Row],[DATA]]))</f>
        <v>6</v>
      </c>
      <c r="D23" s="169" t="s">
        <v>737</v>
      </c>
      <c r="E23" s="157"/>
      <c r="F23" s="126" t="s">
        <v>738</v>
      </c>
      <c r="G23" s="142" t="str">
        <f>IF(D23="","*",VLOOKUP(F23,BS_ATIVIDADE[],3,FALSE))</f>
        <v>AMV</v>
      </c>
      <c r="H23" s="105" t="s">
        <v>679</v>
      </c>
      <c r="I23" s="105" t="s">
        <v>679</v>
      </c>
      <c r="J23" s="105">
        <v>56</v>
      </c>
      <c r="K23" s="105">
        <v>157.9</v>
      </c>
      <c r="L23" s="105" t="s">
        <v>679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0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739</v>
      </c>
      <c r="W23" s="151" t="s">
        <v>740</v>
      </c>
      <c r="X23" s="104" t="s">
        <v>421</v>
      </c>
      <c r="Y23" s="129" t="s">
        <v>424</v>
      </c>
      <c r="Z23" s="104"/>
      <c r="AA23" s="105" t="s">
        <v>679</v>
      </c>
      <c r="AB23" s="126" t="s">
        <v>679</v>
      </c>
      <c r="AC23" s="126" t="s">
        <v>679</v>
      </c>
      <c r="AD23" s="107" t="s">
        <v>679</v>
      </c>
      <c r="AE23" s="105" t="s">
        <v>679</v>
      </c>
      <c r="AF23" s="105" t="s">
        <v>679</v>
      </c>
      <c r="AG23" s="105" t="s">
        <v>679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2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739</v>
      </c>
      <c r="BG23" s="16"/>
      <c r="BH23" s="17">
        <v>0</v>
      </c>
      <c r="BI23" s="17"/>
      <c r="BJ23" s="17" t="s">
        <v>741</v>
      </c>
      <c r="BK23" s="18" t="s">
        <v>741</v>
      </c>
      <c r="BL23" s="16"/>
      <c r="BM23" s="130" t="s">
        <v>430</v>
      </c>
      <c r="BN23" s="130" t="s">
        <v>455</v>
      </c>
      <c r="BO23" s="130" t="s">
        <v>517</v>
      </c>
      <c r="BP23" s="18" t="s">
        <v>741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7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2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7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2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8" t="str">
        <f t="shared" si="7"/>
        <v/>
      </c>
    </row>
    <row r="26" spans="1:72" hidden="1">
      <c r="A26" s="47" t="str">
        <f t="shared" si="2"/>
        <v>E1746055</v>
      </c>
      <c r="B26" s="168">
        <v>46055</v>
      </c>
      <c r="C26" s="135">
        <f>IF(BS_CONTROLE[[#This Row],[DATA]]="","",WEEKNUM(BS_CONTROLE[[#This Row],[DATA]]))</f>
        <v>6</v>
      </c>
      <c r="D26" s="104" t="s">
        <v>692</v>
      </c>
      <c r="E26" s="157">
        <v>4</v>
      </c>
      <c r="F26" s="126" t="s">
        <v>693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742</v>
      </c>
      <c r="W26" s="151" t="s">
        <v>743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679</v>
      </c>
      <c r="AF26" s="105" t="s">
        <v>679</v>
      </c>
      <c r="AG26" s="105" t="s">
        <v>679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2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742</v>
      </c>
      <c r="BG26" s="16"/>
      <c r="BH26" s="17">
        <v>0</v>
      </c>
      <c r="BI26" s="17"/>
      <c r="BJ26" s="17" t="s">
        <v>744</v>
      </c>
      <c r="BK26" s="18" t="s">
        <v>745</v>
      </c>
      <c r="BL26" s="16"/>
      <c r="BM26" s="130" t="s">
        <v>451</v>
      </c>
      <c r="BN26" s="130" t="s">
        <v>451</v>
      </c>
      <c r="BO26" s="130" t="s">
        <v>451</v>
      </c>
      <c r="BP26" s="18" t="s">
        <v>745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8" t="str">
        <f t="shared" si="7"/>
        <v>SemOportunidadeSemOportunidade</v>
      </c>
    </row>
    <row r="27" spans="1:72" hidden="1">
      <c r="A27" s="47" t="str">
        <f t="shared" si="2"/>
        <v>V8946055</v>
      </c>
      <c r="B27" s="168">
        <v>46055</v>
      </c>
      <c r="C27" s="135">
        <f>IF(BS_CONTROLE[[#This Row],[DATA]]="","",WEEKNUM(BS_CONTROLE[[#This Row],[DATA]]))</f>
        <v>6</v>
      </c>
      <c r="D27" s="169" t="s">
        <v>746</v>
      </c>
      <c r="E27" s="157"/>
      <c r="F27" s="126" t="s">
        <v>687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0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709</v>
      </c>
      <c r="W27" s="151" t="s">
        <v>688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2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709</v>
      </c>
      <c r="BG27" s="16"/>
      <c r="BH27" s="17">
        <v>2</v>
      </c>
      <c r="BI27" s="17"/>
      <c r="BJ27" s="17" t="s">
        <v>747</v>
      </c>
      <c r="BK27" s="18" t="s">
        <v>748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188" t="str">
        <f t="shared" si="7"/>
        <v>MecanizaçãoAtivos</v>
      </c>
    </row>
    <row r="28" spans="1:72" hidden="1">
      <c r="A28" s="47" t="str">
        <f>D28&amp;B28</f>
        <v>E42</v>
      </c>
      <c r="B28" s="172"/>
      <c r="C28" s="135" t="str">
        <f>IF(BS_CONTROLE[[#This Row],[DATA]]="","",WEEKNUM(BS_CONTROLE[[#This Row],[DATA]]))</f>
        <v/>
      </c>
      <c r="D28" s="169" t="s">
        <v>749</v>
      </c>
      <c r="E28" s="157"/>
      <c r="F28" s="126" t="s">
        <v>750</v>
      </c>
      <c r="G28" s="142" t="str">
        <f>IF(D28="","*",VLOOKUP(F28,BS_ATIVIDADE[],3,FALSE))</f>
        <v>TRILHEIRO - DESCARGA</v>
      </c>
      <c r="H28" s="106" t="s">
        <v>201</v>
      </c>
      <c r="I28" s="106" t="s">
        <v>751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752</v>
      </c>
      <c r="O28" s="106">
        <v>0.39583333333333331</v>
      </c>
      <c r="P28" s="106">
        <v>8.3333333333333329E-2</v>
      </c>
      <c r="Q28" s="170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753</v>
      </c>
      <c r="W28" s="151" t="s">
        <v>754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679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2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753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3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8"/>
    </row>
    <row r="29" spans="1:72" hidden="1">
      <c r="A29" s="47" t="str">
        <f t="shared" si="2"/>
        <v>ISMAEL(TP-726)</v>
      </c>
      <c r="B29" s="168"/>
      <c r="C29" s="135" t="str">
        <f>IF(BS_CONTROLE[[#This Row],[DATA]]="","",WEEKNUM(BS_CONTROLE[[#This Row],[DATA]]))</f>
        <v/>
      </c>
      <c r="D29" s="169" t="s">
        <v>755</v>
      </c>
      <c r="E29" s="157"/>
      <c r="F29" s="126" t="s">
        <v>696</v>
      </c>
      <c r="G29" s="142" t="str">
        <f>IF(D29="","*",VLOOKUP(F29,BS_ATIVIDADE[],3,FALSE))</f>
        <v>SOLDA</v>
      </c>
      <c r="H29" s="105" t="s">
        <v>679</v>
      </c>
      <c r="I29" s="105" t="s">
        <v>679</v>
      </c>
      <c r="J29" s="105">
        <v>55</v>
      </c>
      <c r="K29" s="105">
        <v>94.664000000000001</v>
      </c>
      <c r="L29" s="105" t="s">
        <v>679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0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756</v>
      </c>
      <c r="W29" s="151" t="s">
        <v>700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679</v>
      </c>
      <c r="AD29" s="107">
        <v>0.45833333333333331</v>
      </c>
      <c r="AE29" s="105">
        <v>6239</v>
      </c>
      <c r="AF29" s="105" t="s">
        <v>679</v>
      </c>
      <c r="AG29" s="105" t="s">
        <v>679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2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756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8" t="str">
        <f t="shared" si="7"/>
        <v/>
      </c>
    </row>
    <row r="30" spans="1:72" hidden="1">
      <c r="A30" s="47" t="str">
        <f t="shared" si="2"/>
        <v>CAIQUE (TP-869)46055</v>
      </c>
      <c r="B30" s="168">
        <v>46055</v>
      </c>
      <c r="C30" s="135">
        <f>IF(BS_CONTROLE[[#This Row],[DATA]]="","",WEEKNUM(BS_CONTROLE[[#This Row],[DATA]]))</f>
        <v>6</v>
      </c>
      <c r="D30" s="169" t="s">
        <v>757</v>
      </c>
      <c r="E30" s="157"/>
      <c r="F30" s="126" t="s">
        <v>758</v>
      </c>
      <c r="G30" s="142" t="str">
        <f>IF(D30="","*",VLOOKUP(F30,BS_ATIVIDADE[],3,FALSE))</f>
        <v>MODERNIZAÇÃO</v>
      </c>
      <c r="H30" s="105" t="s">
        <v>679</v>
      </c>
      <c r="I30" s="105" t="s">
        <v>679</v>
      </c>
      <c r="J30" s="105">
        <v>48</v>
      </c>
      <c r="K30" s="105">
        <v>123.363</v>
      </c>
      <c r="L30" s="105" t="s">
        <v>679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0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759</v>
      </c>
      <c r="W30" s="151" t="s">
        <v>700</v>
      </c>
      <c r="X30" s="104" t="s">
        <v>421</v>
      </c>
      <c r="Y30" s="129" t="s">
        <v>424</v>
      </c>
      <c r="Z30" s="104"/>
      <c r="AA30" s="105" t="s">
        <v>679</v>
      </c>
      <c r="AB30" s="126" t="s">
        <v>679</v>
      </c>
      <c r="AC30" s="126" t="s">
        <v>679</v>
      </c>
      <c r="AD30" s="107" t="s">
        <v>679</v>
      </c>
      <c r="AE30" s="105" t="s">
        <v>679</v>
      </c>
      <c r="AF30" s="105" t="s">
        <v>679</v>
      </c>
      <c r="AG30" s="105" t="s">
        <v>679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2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759</v>
      </c>
      <c r="BG30" s="16"/>
      <c r="BH30" s="17">
        <v>0</v>
      </c>
      <c r="BI30" s="17"/>
      <c r="BJ30" s="17" t="s">
        <v>707</v>
      </c>
      <c r="BK30" s="18" t="s">
        <v>707</v>
      </c>
      <c r="BL30" s="16"/>
      <c r="BM30" s="130" t="s">
        <v>447</v>
      </c>
      <c r="BN30" s="130" t="s">
        <v>471</v>
      </c>
      <c r="BO30" s="130" t="s">
        <v>471</v>
      </c>
      <c r="BP30" s="18" t="s">
        <v>707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7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2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7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2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8" t="str">
        <f t="shared" si="7"/>
        <v/>
      </c>
    </row>
    <row r="33" spans="1:72" hidden="1">
      <c r="A33" s="47" t="str">
        <f t="shared" si="2"/>
        <v>W6046055</v>
      </c>
      <c r="B33" s="168">
        <v>46055</v>
      </c>
      <c r="C33" s="135">
        <f>IF(BS_CONTROLE[[#This Row],[DATA]]="","",WEEKNUM(BS_CONTROLE[[#This Row],[DATA]]))</f>
        <v>6</v>
      </c>
      <c r="D33" s="169" t="s">
        <v>760</v>
      </c>
      <c r="E33" s="157"/>
      <c r="F33" s="126" t="s">
        <v>761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0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753</v>
      </c>
      <c r="W33" s="151" t="s">
        <v>762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679</v>
      </c>
      <c r="AD33" s="107">
        <v>0.29166666666666669</v>
      </c>
      <c r="AE33" s="105">
        <v>7694</v>
      </c>
      <c r="AF33" s="105" t="s">
        <v>679</v>
      </c>
      <c r="AG33" s="105" t="s">
        <v>679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2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753</v>
      </c>
      <c r="BG33" s="16"/>
      <c r="BH33" s="17">
        <v>0</v>
      </c>
      <c r="BI33" s="17"/>
      <c r="BJ33" s="17" t="s">
        <v>763</v>
      </c>
      <c r="BK33" s="18" t="s">
        <v>764</v>
      </c>
      <c r="BL33" s="16"/>
      <c r="BM33" s="130" t="s">
        <v>436</v>
      </c>
      <c r="BN33" s="130" t="s">
        <v>456</v>
      </c>
      <c r="BO33" s="130" t="s">
        <v>522</v>
      </c>
      <c r="BP33" s="18" t="s">
        <v>764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8" t="str">
        <f t="shared" si="7"/>
        <v>MecânicaLocomotiva</v>
      </c>
    </row>
    <row r="34" spans="1:72" hidden="1">
      <c r="A34" s="47" t="str">
        <f t="shared" si="2"/>
        <v>W6046055</v>
      </c>
      <c r="B34" s="168">
        <v>46055</v>
      </c>
      <c r="C34" s="135">
        <f>IF(BS_CONTROLE[[#This Row],[DATA]]="","",WEEKNUM(BS_CONTROLE[[#This Row],[DATA]]))</f>
        <v>6</v>
      </c>
      <c r="D34" s="169" t="s">
        <v>760</v>
      </c>
      <c r="E34" s="157"/>
      <c r="F34" s="126" t="s">
        <v>713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679</v>
      </c>
      <c r="P34" s="106">
        <v>4.1666666666666664E-2</v>
      </c>
      <c r="Q34" s="170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753</v>
      </c>
      <c r="W34" s="151" t="s">
        <v>765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679</v>
      </c>
      <c r="AD34" s="107">
        <v>0.29166666666666669</v>
      </c>
      <c r="AE34" s="105">
        <v>7694</v>
      </c>
      <c r="AF34" s="105" t="s">
        <v>679</v>
      </c>
      <c r="AG34" s="105" t="s">
        <v>679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2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753</v>
      </c>
      <c r="BG34" s="16"/>
      <c r="BH34" s="17">
        <v>0</v>
      </c>
      <c r="BI34" s="17"/>
      <c r="BJ34" s="17" t="s">
        <v>763</v>
      </c>
      <c r="BK34" s="18" t="s">
        <v>764</v>
      </c>
      <c r="BL34" s="16"/>
      <c r="BM34" s="130" t="s">
        <v>436</v>
      </c>
      <c r="BN34" s="130" t="s">
        <v>456</v>
      </c>
      <c r="BO34" s="130" t="s">
        <v>522</v>
      </c>
      <c r="BP34" s="18" t="s">
        <v>764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8" t="str">
        <f t="shared" si="7"/>
        <v>MecânicaLocomotiva</v>
      </c>
    </row>
    <row r="35" spans="1:72" hidden="1">
      <c r="A35" s="47" t="str">
        <f t="shared" si="2"/>
        <v>W9646055</v>
      </c>
      <c r="B35" s="168">
        <v>46055</v>
      </c>
      <c r="C35" s="135">
        <f>IF(BS_CONTROLE[[#This Row],[DATA]]="","",WEEKNUM(BS_CONTROLE[[#This Row],[DATA]]))</f>
        <v>6</v>
      </c>
      <c r="D35" s="169" t="s">
        <v>766</v>
      </c>
      <c r="E35" s="157"/>
      <c r="F35" s="126" t="s">
        <v>767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0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768</v>
      </c>
      <c r="W35" s="151" t="s">
        <v>765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679</v>
      </c>
      <c r="AD35" s="107">
        <v>0.29166666666666669</v>
      </c>
      <c r="AE35" s="105" t="s">
        <v>679</v>
      </c>
      <c r="AF35" s="105" t="s">
        <v>679</v>
      </c>
      <c r="AG35" s="105" t="s">
        <v>679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2">
        <f t="shared" si="3"/>
        <v>2.777777777777779E-2</v>
      </c>
      <c r="AZ35" s="153"/>
      <c r="BA35" s="175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768</v>
      </c>
      <c r="BG35" s="16"/>
      <c r="BH35" s="17">
        <v>0</v>
      </c>
      <c r="BI35" s="17"/>
      <c r="BJ35" s="17" t="s">
        <v>769</v>
      </c>
      <c r="BK35" s="18" t="s">
        <v>770</v>
      </c>
      <c r="BL35" s="16"/>
      <c r="BM35" s="130" t="s">
        <v>440</v>
      </c>
      <c r="BN35" s="130" t="s">
        <v>469</v>
      </c>
      <c r="BO35" s="130" t="s">
        <v>547</v>
      </c>
      <c r="BP35" s="18" t="s">
        <v>771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8" t="str">
        <f t="shared" si="7"/>
        <v>CCOCirculaçãoIntervaloOportunidade</v>
      </c>
    </row>
    <row r="36" spans="1:72" hidden="1">
      <c r="A36" s="47" t="str">
        <f t="shared" si="2"/>
        <v>W6146055</v>
      </c>
      <c r="B36" s="168">
        <v>46055</v>
      </c>
      <c r="C36" s="135">
        <f>IF(BS_CONTROLE[[#This Row],[DATA]]="","",WEEKNUM(BS_CONTROLE[[#This Row],[DATA]]))</f>
        <v>6</v>
      </c>
      <c r="D36" s="169" t="s">
        <v>772</v>
      </c>
      <c r="E36" s="157"/>
      <c r="F36" s="126" t="s">
        <v>678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679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0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773</v>
      </c>
      <c r="W36" s="151" t="s">
        <v>774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2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773</v>
      </c>
      <c r="BG36" s="16"/>
      <c r="BH36" s="17">
        <v>2</v>
      </c>
      <c r="BI36" s="17"/>
      <c r="BJ36" s="17" t="s">
        <v>775</v>
      </c>
      <c r="BK36" s="18" t="s">
        <v>775</v>
      </c>
      <c r="BL36" s="16"/>
      <c r="BM36" s="130" t="s">
        <v>445</v>
      </c>
      <c r="BN36" s="130" t="s">
        <v>445</v>
      </c>
      <c r="BO36" s="130" t="s">
        <v>445</v>
      </c>
      <c r="BP36" s="18" t="s">
        <v>679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8" t="str">
        <f t="shared" si="7"/>
        <v>OKOK</v>
      </c>
    </row>
    <row r="37" spans="1:72" hidden="1">
      <c r="A37" s="47" t="str">
        <f t="shared" si="2"/>
        <v>W6246055</v>
      </c>
      <c r="B37" s="168">
        <v>46055</v>
      </c>
      <c r="C37" s="135">
        <f>IF(BS_CONTROLE[[#This Row],[DATA]]="","",WEEKNUM(BS_CONTROLE[[#This Row],[DATA]]))</f>
        <v>6</v>
      </c>
      <c r="D37" s="169" t="s">
        <v>776</v>
      </c>
      <c r="E37" s="157"/>
      <c r="F37" s="126" t="s">
        <v>678</v>
      </c>
      <c r="G37" s="142" t="str">
        <f>IF(D37="","*",VLOOKUP(F37,BS_ATIVIDADE[],3,FALSE))</f>
        <v>OUTROS</v>
      </c>
      <c r="H37" s="106" t="s">
        <v>184</v>
      </c>
      <c r="I37" s="106" t="s">
        <v>777</v>
      </c>
      <c r="J37" s="105">
        <v>92</v>
      </c>
      <c r="K37" s="105">
        <v>83.7</v>
      </c>
      <c r="L37" s="105" t="s">
        <v>679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0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773</v>
      </c>
      <c r="W37" s="151" t="s">
        <v>774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2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773</v>
      </c>
      <c r="BG37" s="16"/>
      <c r="BH37" s="17">
        <v>2</v>
      </c>
      <c r="BI37" s="17"/>
      <c r="BJ37" s="17" t="s">
        <v>778</v>
      </c>
      <c r="BK37" s="18" t="s">
        <v>778</v>
      </c>
      <c r="BL37" s="16"/>
      <c r="BM37" s="130" t="s">
        <v>445</v>
      </c>
      <c r="BN37" s="130" t="s">
        <v>445</v>
      </c>
      <c r="BO37" s="130" t="s">
        <v>445</v>
      </c>
      <c r="BP37" s="18" t="s">
        <v>679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8" t="str">
        <f t="shared" si="7"/>
        <v>OKOK</v>
      </c>
    </row>
    <row r="38" spans="1:72" hidden="1">
      <c r="A38" s="47" t="str">
        <f t="shared" si="2"/>
        <v>CAIQUE (TMA-677)46055</v>
      </c>
      <c r="B38" s="168">
        <v>46055</v>
      </c>
      <c r="C38" s="135">
        <f>IF(BS_CONTROLE[[#This Row],[DATA]]="","",WEEKNUM(BS_CONTROLE[[#This Row],[DATA]]))</f>
        <v>6</v>
      </c>
      <c r="D38" s="169" t="s">
        <v>779</v>
      </c>
      <c r="E38" s="157"/>
      <c r="F38" s="126" t="s">
        <v>738</v>
      </c>
      <c r="G38" s="142" t="str">
        <f>IF(D38="","*",VLOOKUP(F38,BS_ATIVIDADE[],3,FALSE))</f>
        <v>AMV</v>
      </c>
      <c r="H38" s="106" t="s">
        <v>679</v>
      </c>
      <c r="I38" s="105" t="s">
        <v>679</v>
      </c>
      <c r="J38" s="105">
        <v>54</v>
      </c>
      <c r="K38" s="105">
        <v>81.814999999999998</v>
      </c>
      <c r="L38" s="105" t="s">
        <v>679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0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773</v>
      </c>
      <c r="W38" s="151" t="s">
        <v>780</v>
      </c>
      <c r="X38" s="104" t="s">
        <v>421</v>
      </c>
      <c r="Y38" s="129" t="s">
        <v>424</v>
      </c>
      <c r="Z38" s="104"/>
      <c r="AA38" s="105" t="s">
        <v>679</v>
      </c>
      <c r="AB38" s="126" t="s">
        <v>679</v>
      </c>
      <c r="AC38" s="126" t="s">
        <v>679</v>
      </c>
      <c r="AD38" s="107" t="s">
        <v>679</v>
      </c>
      <c r="AE38" s="105" t="s">
        <v>679</v>
      </c>
      <c r="AF38" s="105" t="s">
        <v>679</v>
      </c>
      <c r="AG38" s="105" t="s">
        <v>679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2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773</v>
      </c>
      <c r="BG38" s="16"/>
      <c r="BH38" s="17">
        <v>0</v>
      </c>
      <c r="BI38" s="17"/>
      <c r="BJ38" s="17" t="s">
        <v>736</v>
      </c>
      <c r="BK38" s="18" t="s">
        <v>781</v>
      </c>
      <c r="BL38" s="16"/>
      <c r="BM38" s="130" t="s">
        <v>441</v>
      </c>
      <c r="BN38" s="130" t="s">
        <v>470</v>
      </c>
      <c r="BO38" s="130" t="s">
        <v>521</v>
      </c>
      <c r="BP38" s="18" t="s">
        <v>781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8" t="str">
        <f t="shared" si="7"/>
        <v>SuperExecução</v>
      </c>
    </row>
    <row r="39" spans="1:72" hidden="1">
      <c r="A39" s="47" t="str">
        <f t="shared" si="2"/>
        <v>HUELTON (TP-725)46055</v>
      </c>
      <c r="B39" s="168">
        <v>46055</v>
      </c>
      <c r="C39" s="135">
        <f>IF(BS_CONTROLE[[#This Row],[DATA]]="","",WEEKNUM(BS_CONTROLE[[#This Row],[DATA]]))</f>
        <v>6</v>
      </c>
      <c r="D39" s="104" t="s">
        <v>782</v>
      </c>
      <c r="E39" s="171"/>
      <c r="F39" s="126" t="s">
        <v>696</v>
      </c>
      <c r="G39" s="142" t="str">
        <f>IF(D39="","*",VLOOKUP(F39,BS_ATIVIDADE[],3,FALSE))</f>
        <v>SOLDA</v>
      </c>
      <c r="H39" s="106" t="s">
        <v>679</v>
      </c>
      <c r="I39" s="105" t="s">
        <v>679</v>
      </c>
      <c r="J39" s="105">
        <v>54</v>
      </c>
      <c r="K39" s="105">
        <v>65.3</v>
      </c>
      <c r="L39" s="105" t="s">
        <v>679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0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773</v>
      </c>
      <c r="W39" s="151" t="s">
        <v>700</v>
      </c>
      <c r="X39" s="104" t="s">
        <v>421</v>
      </c>
      <c r="Y39" s="129" t="s">
        <v>424</v>
      </c>
      <c r="Z39" s="104"/>
      <c r="AA39" s="105" t="s">
        <v>679</v>
      </c>
      <c r="AB39" s="126" t="s">
        <v>679</v>
      </c>
      <c r="AC39" s="126" t="s">
        <v>679</v>
      </c>
      <c r="AD39" s="107" t="s">
        <v>679</v>
      </c>
      <c r="AE39" s="105" t="s">
        <v>679</v>
      </c>
      <c r="AF39" s="105" t="s">
        <v>679</v>
      </c>
      <c r="AG39" s="105" t="s">
        <v>679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2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773</v>
      </c>
      <c r="BG39" s="16"/>
      <c r="BH39" s="17">
        <v>0</v>
      </c>
      <c r="BI39" s="17"/>
      <c r="BJ39" s="17" t="s">
        <v>783</v>
      </c>
      <c r="BK39" s="18" t="s">
        <v>783</v>
      </c>
      <c r="BL39" s="16"/>
      <c r="BM39" s="130" t="s">
        <v>451</v>
      </c>
      <c r="BN39" s="130" t="s">
        <v>451</v>
      </c>
      <c r="BO39" s="130" t="s">
        <v>451</v>
      </c>
      <c r="BP39" s="18" t="s">
        <v>783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4">
        <v>46055</v>
      </c>
      <c r="C40" s="135">
        <f>IF(BS_CONTROLE[[#This Row],[DATA]]="","",WEEKNUM(BS_CONTROLE[[#This Row],[DATA]]))</f>
        <v>6</v>
      </c>
      <c r="D40" s="104" t="s">
        <v>703</v>
      </c>
      <c r="E40" s="171">
        <v>650</v>
      </c>
      <c r="F40" s="126" t="s">
        <v>704</v>
      </c>
      <c r="G40" s="142" t="str">
        <f>IF(D40="","*",VLOOKUP(F40,BS_ATIVIDADE[],3,FALSE))</f>
        <v>EXPANSÃO</v>
      </c>
      <c r="H40" s="106" t="s">
        <v>679</v>
      </c>
      <c r="I40" s="106"/>
      <c r="J40" s="105">
        <v>53</v>
      </c>
      <c r="K40" s="105">
        <v>123.8</v>
      </c>
      <c r="L40" s="105" t="s">
        <v>679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784</v>
      </c>
      <c r="O40" s="106">
        <v>0.33333333333333331</v>
      </c>
      <c r="P40" s="106">
        <v>8.3333333333333329E-2</v>
      </c>
      <c r="Q40" s="170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785</v>
      </c>
      <c r="W40" s="151" t="s">
        <v>700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2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785</v>
      </c>
      <c r="BG40" s="16"/>
      <c r="BH40" s="17">
        <v>2</v>
      </c>
      <c r="BI40" s="17"/>
      <c r="BJ40" s="17" t="s">
        <v>786</v>
      </c>
      <c r="BK40" s="18" t="s">
        <v>787</v>
      </c>
      <c r="BL40" s="16"/>
      <c r="BM40" s="130" t="s">
        <v>445</v>
      </c>
      <c r="BN40" s="130" t="s">
        <v>445</v>
      </c>
      <c r="BO40" s="130" t="s">
        <v>445</v>
      </c>
      <c r="BP40" s="18" t="s">
        <v>679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7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2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7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2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7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2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695</v>
      </c>
      <c r="E44" s="157"/>
      <c r="F44" s="126" t="s">
        <v>696</v>
      </c>
      <c r="G44" s="142" t="str">
        <f>IF(D44="","*",VLOOKUP(F44,BS_ATIVIDADE[],3,FALSE))</f>
        <v>SOLDA</v>
      </c>
      <c r="H44" s="106" t="s">
        <v>679</v>
      </c>
      <c r="I44" s="106" t="s">
        <v>679</v>
      </c>
      <c r="J44" s="105">
        <v>70</v>
      </c>
      <c r="K44" s="105">
        <v>87.3</v>
      </c>
      <c r="L44" s="105" t="s">
        <v>679</v>
      </c>
      <c r="M44" s="105" t="s">
        <v>697</v>
      </c>
      <c r="N44" s="150" t="s">
        <v>698</v>
      </c>
      <c r="O44" s="106">
        <v>0.33333333333333331</v>
      </c>
      <c r="P44" s="106">
        <v>8.3333333333333329E-2</v>
      </c>
      <c r="Q44" s="170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699</v>
      </c>
      <c r="W44" s="151" t="s">
        <v>700</v>
      </c>
      <c r="X44" s="104" t="s">
        <v>421</v>
      </c>
      <c r="Y44" s="129"/>
      <c r="Z44" s="104"/>
      <c r="AA44" s="105" t="s">
        <v>679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2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708</v>
      </c>
      <c r="E45" s="157"/>
      <c r="F45" s="126" t="s">
        <v>687</v>
      </c>
      <c r="G45" s="142" t="str">
        <f>IF(D45="","*",VLOOKUP(F45,BS_ATIVIDADE[],3,FALSE))</f>
        <v>MECANIZAÇÃO - SOCADORA</v>
      </c>
      <c r="H45" s="106" t="s">
        <v>710</v>
      </c>
      <c r="I45" s="106" t="s">
        <v>710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0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709</v>
      </c>
      <c r="W45" s="151" t="s">
        <v>688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679</v>
      </c>
      <c r="AD45" s="107" t="s">
        <v>679</v>
      </c>
      <c r="AE45" s="105" t="s">
        <v>679</v>
      </c>
      <c r="AF45" s="105" t="s">
        <v>679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2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788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703</v>
      </c>
      <c r="E46" s="157"/>
      <c r="F46" s="126" t="s">
        <v>704</v>
      </c>
      <c r="G46" s="142" t="str">
        <f>IF(D46="","*",VLOOKUP(F46,BS_ATIVIDADE[],3,FALSE))</f>
        <v>EXPANSÃO</v>
      </c>
      <c r="H46" s="106" t="s">
        <v>679</v>
      </c>
      <c r="I46" s="106" t="s">
        <v>679</v>
      </c>
      <c r="J46" s="105">
        <v>70</v>
      </c>
      <c r="K46" s="105">
        <v>113.5</v>
      </c>
      <c r="L46" s="105" t="s">
        <v>679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706</v>
      </c>
      <c r="W46" s="151" t="s">
        <v>700</v>
      </c>
      <c r="X46" s="104" t="s">
        <v>421</v>
      </c>
      <c r="Y46" s="129" t="s">
        <v>424</v>
      </c>
      <c r="Z46" s="104"/>
      <c r="AA46" s="105" t="s">
        <v>679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2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789</v>
      </c>
      <c r="BK46" s="18" t="s">
        <v>789</v>
      </c>
      <c r="BL46" s="16"/>
      <c r="BM46" s="130" t="s">
        <v>447</v>
      </c>
      <c r="BN46" s="130" t="s">
        <v>471</v>
      </c>
      <c r="BO46" s="130" t="s">
        <v>471</v>
      </c>
      <c r="BP46" s="18" t="s">
        <v>789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703</v>
      </c>
      <c r="E47" s="157">
        <v>40</v>
      </c>
      <c r="F47" s="126" t="s">
        <v>790</v>
      </c>
      <c r="G47" s="142" t="str">
        <f>IF(D47="","*",VLOOKUP(F47,BS_ATIVIDADE[],3,FALSE))</f>
        <v>EXPANSÃO</v>
      </c>
      <c r="H47" s="106" t="s">
        <v>679</v>
      </c>
      <c r="I47" s="106" t="s">
        <v>679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706</v>
      </c>
      <c r="W47" s="151" t="s">
        <v>791</v>
      </c>
      <c r="X47" s="104" t="s">
        <v>421</v>
      </c>
      <c r="Y47" s="129" t="s">
        <v>424</v>
      </c>
      <c r="Z47" s="104"/>
      <c r="AA47" s="105" t="s">
        <v>679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2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789</v>
      </c>
      <c r="BK47" s="18" t="s">
        <v>789</v>
      </c>
      <c r="BL47" s="16"/>
      <c r="BM47" s="130" t="s">
        <v>447</v>
      </c>
      <c r="BN47" s="130" t="s">
        <v>471</v>
      </c>
      <c r="BO47" s="130" t="s">
        <v>471</v>
      </c>
      <c r="BP47" s="18" t="s">
        <v>789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695</v>
      </c>
      <c r="E48" s="157"/>
      <c r="F48" s="126" t="s">
        <v>696</v>
      </c>
      <c r="G48" s="142" t="str">
        <f>IF(D48="","*",VLOOKUP(F48,BS_ATIVIDADE[],3,FALSE))</f>
        <v>SOLDA</v>
      </c>
      <c r="H48" s="106" t="s">
        <v>679</v>
      </c>
      <c r="I48" s="106" t="s">
        <v>679</v>
      </c>
      <c r="J48" s="105">
        <v>70</v>
      </c>
      <c r="K48" s="105">
        <v>87.3</v>
      </c>
      <c r="L48" s="105" t="s">
        <v>679</v>
      </c>
      <c r="M48" s="105" t="s">
        <v>792</v>
      </c>
      <c r="N48" s="150" t="s">
        <v>793</v>
      </c>
      <c r="O48" s="106">
        <v>0.375</v>
      </c>
      <c r="P48" s="106">
        <v>6.25E-2</v>
      </c>
      <c r="Q48" s="170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699</v>
      </c>
      <c r="W48" s="151" t="s">
        <v>700</v>
      </c>
      <c r="X48" s="104" t="s">
        <v>421</v>
      </c>
      <c r="Y48" s="129" t="s">
        <v>424</v>
      </c>
      <c r="Z48" s="104"/>
      <c r="AA48" s="105" t="s">
        <v>679</v>
      </c>
      <c r="AB48" s="126"/>
      <c r="AC48" s="126" t="s">
        <v>679</v>
      </c>
      <c r="AD48" s="107" t="s">
        <v>679</v>
      </c>
      <c r="AE48" s="105" t="s">
        <v>679</v>
      </c>
      <c r="AF48" s="105" t="s">
        <v>679</v>
      </c>
      <c r="AG48" s="105" t="s">
        <v>679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2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794</v>
      </c>
      <c r="BK48" s="18" t="s">
        <v>794</v>
      </c>
      <c r="BL48" s="16"/>
      <c r="BM48" s="130" t="s">
        <v>440</v>
      </c>
      <c r="BN48" s="130" t="s">
        <v>469</v>
      </c>
      <c r="BO48" s="130" t="s">
        <v>451</v>
      </c>
      <c r="BP48" s="18" t="s">
        <v>794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677</v>
      </c>
      <c r="E49" s="157"/>
      <c r="F49" s="126" t="s">
        <v>687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0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682</v>
      </c>
      <c r="W49" s="151" t="s">
        <v>688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679</v>
      </c>
      <c r="AD49" s="107">
        <v>0.29166666666666669</v>
      </c>
      <c r="AE49" s="105">
        <v>6249</v>
      </c>
      <c r="AF49" s="105" t="s">
        <v>679</v>
      </c>
      <c r="AG49" s="105" t="s">
        <v>679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2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795</v>
      </c>
      <c r="BK49" s="18" t="s">
        <v>795</v>
      </c>
      <c r="BL49" s="16"/>
      <c r="BM49" s="130" t="s">
        <v>440</v>
      </c>
      <c r="BN49" s="130" t="s">
        <v>469</v>
      </c>
      <c r="BO49" s="130" t="s">
        <v>451</v>
      </c>
      <c r="BP49" s="18" t="s">
        <v>795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712</v>
      </c>
      <c r="E50" s="157"/>
      <c r="F50" s="126" t="s">
        <v>713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0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714</v>
      </c>
      <c r="W50" s="151" t="s">
        <v>715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679</v>
      </c>
      <c r="AD50" s="107">
        <v>0.29166666666666669</v>
      </c>
      <c r="AE50" s="105">
        <v>9341</v>
      </c>
      <c r="AF50" s="105" t="s">
        <v>679</v>
      </c>
      <c r="AG50" s="105" t="s">
        <v>679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2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796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712</v>
      </c>
      <c r="E51" s="157"/>
      <c r="F51" s="126" t="s">
        <v>717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679</v>
      </c>
      <c r="P51" s="106">
        <v>4.1666666666666664E-2</v>
      </c>
      <c r="Q51" s="170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714</v>
      </c>
      <c r="W51" s="151" t="s">
        <v>718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679</v>
      </c>
      <c r="AD51" s="107">
        <v>0.29166666666666669</v>
      </c>
      <c r="AE51" s="105">
        <v>9341</v>
      </c>
      <c r="AF51" s="105" t="s">
        <v>679</v>
      </c>
      <c r="AG51" s="105" t="s">
        <v>679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2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797</v>
      </c>
      <c r="BK51" s="18" t="s">
        <v>797</v>
      </c>
      <c r="BL51" s="16"/>
      <c r="BM51" s="130" t="s">
        <v>440</v>
      </c>
      <c r="BN51" s="130" t="s">
        <v>469</v>
      </c>
      <c r="BO51" s="130" t="s">
        <v>451</v>
      </c>
      <c r="BP51" s="18" t="s">
        <v>797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7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2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69" t="s">
        <v>686</v>
      </c>
      <c r="E53" s="157"/>
      <c r="F53" s="126" t="s">
        <v>687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0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682</v>
      </c>
      <c r="W53" s="151" t="s">
        <v>688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2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798</v>
      </c>
      <c r="BK53" s="18" t="s">
        <v>798</v>
      </c>
      <c r="BL53" s="16"/>
      <c r="BM53" s="130" t="s">
        <v>440</v>
      </c>
      <c r="BN53" s="130" t="s">
        <v>469</v>
      </c>
      <c r="BO53" s="130" t="s">
        <v>451</v>
      </c>
      <c r="BP53" s="18" t="s">
        <v>798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69" t="s">
        <v>720</v>
      </c>
      <c r="E54" s="157"/>
      <c r="F54" s="126" t="s">
        <v>721</v>
      </c>
      <c r="G54" s="142" t="str">
        <f>IF(D54="","*",VLOOKUP(F54,BS_ATIVIDADE[],3,FALSE))</f>
        <v>DORMENTE - SUBSTITUIÇÂO</v>
      </c>
      <c r="H54" s="105" t="s">
        <v>679</v>
      </c>
      <c r="I54" s="105" t="s">
        <v>679</v>
      </c>
      <c r="J54" s="105">
        <v>56</v>
      </c>
      <c r="K54" s="105">
        <v>205</v>
      </c>
      <c r="L54" s="105" t="s">
        <v>679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0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722</v>
      </c>
      <c r="W54" s="151" t="s">
        <v>799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679</v>
      </c>
      <c r="AD54" s="107">
        <v>0.29166666666666669</v>
      </c>
      <c r="AE54" s="105">
        <v>6242</v>
      </c>
      <c r="AF54" s="105" t="s">
        <v>679</v>
      </c>
      <c r="AG54" s="105" t="s">
        <v>679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2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800</v>
      </c>
      <c r="BK54" s="18" t="s">
        <v>800</v>
      </c>
      <c r="BL54" s="16"/>
      <c r="BM54" s="130" t="s">
        <v>440</v>
      </c>
      <c r="BN54" s="130" t="s">
        <v>469</v>
      </c>
      <c r="BO54" s="130" t="s">
        <v>451</v>
      </c>
      <c r="BP54" s="18" t="s">
        <v>800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801</v>
      </c>
      <c r="E55" s="157">
        <v>52</v>
      </c>
      <c r="F55" s="126" t="s">
        <v>696</v>
      </c>
      <c r="G55" s="142" t="str">
        <f>IF(D55="","*",VLOOKUP(F55,BS_ATIVIDADE[],3,FALSE))</f>
        <v>SOLDA</v>
      </c>
      <c r="H55" s="106" t="s">
        <v>679</v>
      </c>
      <c r="I55" s="106" t="s">
        <v>679</v>
      </c>
      <c r="J55" s="105">
        <v>56</v>
      </c>
      <c r="K55" s="105">
        <v>200.035</v>
      </c>
      <c r="L55" s="105" t="s">
        <v>679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773</v>
      </c>
      <c r="W55" s="151" t="s">
        <v>700</v>
      </c>
      <c r="X55" s="104" t="s">
        <v>421</v>
      </c>
      <c r="Y55" s="129"/>
      <c r="Z55" s="104"/>
      <c r="AA55" s="105" t="s">
        <v>679</v>
      </c>
      <c r="AB55" s="103"/>
      <c r="AC55" s="152"/>
      <c r="AD55" s="107" t="s">
        <v>679</v>
      </c>
      <c r="AE55" s="105" t="s">
        <v>679</v>
      </c>
      <c r="AF55" s="105" t="s">
        <v>679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2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69" t="s">
        <v>726</v>
      </c>
      <c r="E56" s="157"/>
      <c r="F56" s="126" t="s">
        <v>713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802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773</v>
      </c>
      <c r="W56" s="151" t="s">
        <v>803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679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2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804</v>
      </c>
      <c r="BK56" s="18" t="s">
        <v>804</v>
      </c>
      <c r="BL56" s="16"/>
      <c r="BM56" s="130" t="s">
        <v>440</v>
      </c>
      <c r="BN56" s="130" t="s">
        <v>469</v>
      </c>
      <c r="BO56" s="130" t="s">
        <v>451</v>
      </c>
      <c r="BP56" s="18" t="s">
        <v>804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69" t="s">
        <v>732</v>
      </c>
      <c r="E57" s="157"/>
      <c r="F57" s="126" t="s">
        <v>733</v>
      </c>
      <c r="G57" s="142" t="str">
        <f>IF(D57="","*",VLOOKUP(F57,BS_ATIVIDADE[],3,FALSE))</f>
        <v>OUTROS</v>
      </c>
      <c r="H57" s="105" t="s">
        <v>679</v>
      </c>
      <c r="I57" s="105" t="s">
        <v>679</v>
      </c>
      <c r="J57" s="105">
        <v>56</v>
      </c>
      <c r="K57" s="105">
        <v>168</v>
      </c>
      <c r="L57" s="105" t="s">
        <v>679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0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734</v>
      </c>
      <c r="W57" s="151" t="s">
        <v>735</v>
      </c>
      <c r="X57" s="104" t="s">
        <v>421</v>
      </c>
      <c r="Y57" s="129" t="s">
        <v>424</v>
      </c>
      <c r="Z57" s="104"/>
      <c r="AA57" s="105" t="s">
        <v>679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2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805</v>
      </c>
      <c r="BK57" s="18" t="s">
        <v>805</v>
      </c>
      <c r="BL57" s="16"/>
      <c r="BM57" s="130" t="s">
        <v>441</v>
      </c>
      <c r="BN57" s="130" t="s">
        <v>470</v>
      </c>
      <c r="BO57" s="130" t="s">
        <v>521</v>
      </c>
      <c r="BP57" s="18" t="s">
        <v>805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806</v>
      </c>
      <c r="E58" s="157">
        <v>52</v>
      </c>
      <c r="F58" s="126" t="s">
        <v>696</v>
      </c>
      <c r="G58" s="142" t="str">
        <f>IF(D58="","*",VLOOKUP(F58,BS_ATIVIDADE[],3,FALSE))</f>
        <v>SOLDA</v>
      </c>
      <c r="H58" s="106" t="s">
        <v>679</v>
      </c>
      <c r="I58" s="106" t="s">
        <v>679</v>
      </c>
      <c r="J58" s="105">
        <v>56</v>
      </c>
      <c r="K58" s="105">
        <v>154.30000000000001</v>
      </c>
      <c r="L58" s="105" t="s">
        <v>679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773</v>
      </c>
      <c r="W58" s="151" t="s">
        <v>700</v>
      </c>
      <c r="X58" s="104" t="s">
        <v>421</v>
      </c>
      <c r="Y58" s="129" t="s">
        <v>424</v>
      </c>
      <c r="Z58" s="104"/>
      <c r="AA58" s="105" t="s">
        <v>679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2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807</v>
      </c>
      <c r="BK58" s="18" t="s">
        <v>789</v>
      </c>
      <c r="BL58" s="16"/>
      <c r="BM58" s="130" t="s">
        <v>447</v>
      </c>
      <c r="BN58" s="130" t="s">
        <v>471</v>
      </c>
      <c r="BO58" s="130" t="s">
        <v>471</v>
      </c>
      <c r="BP58" s="18" t="s">
        <v>789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692</v>
      </c>
      <c r="E59" s="157">
        <v>4</v>
      </c>
      <c r="F59" s="126" t="s">
        <v>693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742</v>
      </c>
      <c r="W59" s="151" t="s">
        <v>743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679</v>
      </c>
      <c r="AF59" s="105" t="s">
        <v>679</v>
      </c>
      <c r="AG59" s="105" t="s">
        <v>679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2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796</v>
      </c>
      <c r="BK59" s="18" t="s">
        <v>808</v>
      </c>
      <c r="BL59" s="16"/>
      <c r="BM59" s="130" t="s">
        <v>447</v>
      </c>
      <c r="BN59" s="130" t="s">
        <v>471</v>
      </c>
      <c r="BO59" s="130" t="s">
        <v>471</v>
      </c>
      <c r="BP59" s="18" t="s">
        <v>808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69" t="s">
        <v>746</v>
      </c>
      <c r="E60" s="157"/>
      <c r="F60" s="126" t="s">
        <v>687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0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709</v>
      </c>
      <c r="W60" s="151" t="s">
        <v>688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679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2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69" t="s">
        <v>749</v>
      </c>
      <c r="E61" s="157"/>
      <c r="F61" s="126" t="s">
        <v>750</v>
      </c>
      <c r="G61" s="142" t="str">
        <f>IF(D61="","*",VLOOKUP(F61,BS_ATIVIDADE[],3,FALSE))</f>
        <v>TRILHEIRO - DESCARGA</v>
      </c>
      <c r="H61" s="106" t="s">
        <v>201</v>
      </c>
      <c r="I61" s="106" t="s">
        <v>751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752</v>
      </c>
      <c r="O61" s="106">
        <v>0.39583333333333331</v>
      </c>
      <c r="P61" s="106">
        <v>8.3333333333333329E-2</v>
      </c>
      <c r="Q61" s="170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753</v>
      </c>
      <c r="W61" s="151" t="s">
        <v>754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679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2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809</v>
      </c>
      <c r="BK61" s="18" t="s">
        <v>810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779</v>
      </c>
      <c r="E62" s="157">
        <v>57</v>
      </c>
      <c r="F62" s="126" t="s">
        <v>758</v>
      </c>
      <c r="G62" s="142" t="str">
        <f>IF(D62="","*",VLOOKUP(F62,BS_ATIVIDADE[],3,FALSE))</f>
        <v>MODERNIZAÇÃO</v>
      </c>
      <c r="H62" s="106" t="s">
        <v>679</v>
      </c>
      <c r="I62" s="106" t="s">
        <v>679</v>
      </c>
      <c r="J62" s="105">
        <v>48</v>
      </c>
      <c r="K62" s="105">
        <v>123.363</v>
      </c>
      <c r="L62" s="105" t="s">
        <v>679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768</v>
      </c>
      <c r="W62" s="151" t="s">
        <v>700</v>
      </c>
      <c r="X62" s="104" t="s">
        <v>421</v>
      </c>
      <c r="Y62" s="129" t="s">
        <v>424</v>
      </c>
      <c r="Z62" s="104"/>
      <c r="AA62" s="105" t="s">
        <v>679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2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811</v>
      </c>
      <c r="BK62" s="18" t="s">
        <v>811</v>
      </c>
      <c r="BL62" s="16"/>
      <c r="BM62" s="130" t="s">
        <v>447</v>
      </c>
      <c r="BN62" s="130" t="s">
        <v>463</v>
      </c>
      <c r="BO62" s="130" t="s">
        <v>549</v>
      </c>
      <c r="BP62" s="18" t="s">
        <v>811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812</v>
      </c>
      <c r="E63" s="157">
        <v>58</v>
      </c>
      <c r="F63" s="126" t="s">
        <v>758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679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768</v>
      </c>
      <c r="W63" s="151" t="s">
        <v>700</v>
      </c>
      <c r="X63" s="104" t="s">
        <v>421</v>
      </c>
      <c r="Y63" s="129" t="s">
        <v>424</v>
      </c>
      <c r="Z63" s="104"/>
      <c r="AA63" s="105" t="s">
        <v>679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2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811</v>
      </c>
      <c r="BK63" s="18" t="s">
        <v>811</v>
      </c>
      <c r="BL63" s="16"/>
      <c r="BM63" s="130" t="s">
        <v>447</v>
      </c>
      <c r="BN63" s="130" t="s">
        <v>463</v>
      </c>
      <c r="BO63" s="130" t="s">
        <v>549</v>
      </c>
      <c r="BP63" s="18" t="s">
        <v>811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813</v>
      </c>
      <c r="E64" s="157">
        <v>56</v>
      </c>
      <c r="F64" s="126" t="s">
        <v>696</v>
      </c>
      <c r="G64" s="142" t="str">
        <f>IF(D64="","*",VLOOKUP(F64,BS_ATIVIDADE[],3,FALSE))</f>
        <v>SOLDA</v>
      </c>
      <c r="H64" s="106" t="s">
        <v>679</v>
      </c>
      <c r="I64" s="106" t="s">
        <v>679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753</v>
      </c>
      <c r="W64" s="151" t="s">
        <v>700</v>
      </c>
      <c r="X64" s="104" t="s">
        <v>421</v>
      </c>
      <c r="Y64" s="129" t="s">
        <v>424</v>
      </c>
      <c r="Z64" s="104"/>
      <c r="AA64" s="105" t="s">
        <v>679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2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814</v>
      </c>
      <c r="BK64" s="18" t="s">
        <v>815</v>
      </c>
      <c r="BL64" s="16"/>
      <c r="BM64" s="130" t="s">
        <v>447</v>
      </c>
      <c r="BN64" s="130" t="s">
        <v>471</v>
      </c>
      <c r="BO64" s="130" t="s">
        <v>471</v>
      </c>
      <c r="BP64" s="18" t="s">
        <v>815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755</v>
      </c>
      <c r="E65" s="157">
        <v>57</v>
      </c>
      <c r="F65" s="126" t="s">
        <v>696</v>
      </c>
      <c r="G65" s="142" t="str">
        <f>IF(D65="","*",VLOOKUP(F65,BS_ATIVIDADE[],3,FALSE))</f>
        <v>SOLDA</v>
      </c>
      <c r="H65" s="106" t="s">
        <v>679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753</v>
      </c>
      <c r="W65" s="151" t="s">
        <v>700</v>
      </c>
      <c r="X65" s="104" t="s">
        <v>421</v>
      </c>
      <c r="Y65" s="129" t="s">
        <v>424</v>
      </c>
      <c r="Z65" s="104"/>
      <c r="AA65" s="105" t="s">
        <v>679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2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814</v>
      </c>
      <c r="BK65" s="18" t="s">
        <v>815</v>
      </c>
      <c r="BL65" s="16"/>
      <c r="BM65" s="130" t="s">
        <v>447</v>
      </c>
      <c r="BN65" s="130" t="s">
        <v>471</v>
      </c>
      <c r="BO65" s="130" t="s">
        <v>471</v>
      </c>
      <c r="BP65" s="18" t="s">
        <v>815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766</v>
      </c>
      <c r="E66" s="157"/>
      <c r="F66" s="126" t="s">
        <v>767</v>
      </c>
      <c r="G66" s="142" t="str">
        <f>IF(D66="","*",VLOOKUP(F66,BS_ATIVIDADE[],3,FALSE))</f>
        <v>MODERNIZAÇÃO</v>
      </c>
      <c r="H66" s="106" t="s">
        <v>816</v>
      </c>
      <c r="I66" s="106" t="s">
        <v>816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768</v>
      </c>
      <c r="W66" s="151" t="s">
        <v>817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679</v>
      </c>
      <c r="AF66" s="105" t="s">
        <v>679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2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818</v>
      </c>
      <c r="BK66" s="18" t="s">
        <v>818</v>
      </c>
      <c r="BL66" s="16"/>
      <c r="BM66" s="130" t="s">
        <v>443</v>
      </c>
      <c r="BN66" s="130" t="s">
        <v>470</v>
      </c>
      <c r="BO66" s="130" t="s">
        <v>521</v>
      </c>
      <c r="BP66" s="18" t="s">
        <v>818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819</v>
      </c>
      <c r="E67" s="157">
        <v>61</v>
      </c>
      <c r="F67" s="126" t="s">
        <v>820</v>
      </c>
      <c r="G67" s="142" t="str">
        <f>IF(D67="","*",VLOOKUP(F67,BS_ATIVIDADE[],3,FALSE))</f>
        <v>OUTROS</v>
      </c>
      <c r="H67" s="106" t="s">
        <v>679</v>
      </c>
      <c r="I67" s="106" t="s">
        <v>679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821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822</v>
      </c>
      <c r="W67" s="151" t="s">
        <v>823</v>
      </c>
      <c r="X67" s="104" t="s">
        <v>416</v>
      </c>
      <c r="Y67" s="129" t="s">
        <v>420</v>
      </c>
      <c r="Z67" s="104"/>
      <c r="AA67" s="105" t="s">
        <v>679</v>
      </c>
      <c r="AB67" s="103"/>
      <c r="AC67" s="152"/>
      <c r="AD67" s="107" t="s">
        <v>679</v>
      </c>
      <c r="AE67" s="105" t="s">
        <v>679</v>
      </c>
      <c r="AF67" s="105" t="s">
        <v>679</v>
      </c>
      <c r="AG67" s="105" t="s">
        <v>679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2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824</v>
      </c>
      <c r="BK67" s="18" t="s">
        <v>824</v>
      </c>
      <c r="BL67" s="16"/>
      <c r="BM67" s="130" t="s">
        <v>440</v>
      </c>
      <c r="BN67" s="130" t="s">
        <v>460</v>
      </c>
      <c r="BO67" s="130" t="s">
        <v>557</v>
      </c>
      <c r="BP67" s="18" t="s">
        <v>824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772</v>
      </c>
      <c r="E68" s="157">
        <v>61</v>
      </c>
      <c r="F68" s="126" t="s">
        <v>825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821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822</v>
      </c>
      <c r="W68" s="151" t="s">
        <v>826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679</v>
      </c>
      <c r="AG68" s="105" t="s">
        <v>679</v>
      </c>
      <c r="AH68" s="15"/>
      <c r="AI68" s="126" t="s">
        <v>678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2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827</v>
      </c>
      <c r="BK68" s="18" t="s">
        <v>828</v>
      </c>
      <c r="BL68" s="16"/>
      <c r="BM68" s="130" t="s">
        <v>445</v>
      </c>
      <c r="BN68" s="130" t="s">
        <v>445</v>
      </c>
      <c r="BO68" s="130" t="s">
        <v>445</v>
      </c>
      <c r="BP68" s="18" t="s">
        <v>679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829</v>
      </c>
      <c r="E69" s="157">
        <v>62</v>
      </c>
      <c r="F69" s="126" t="s">
        <v>758</v>
      </c>
      <c r="G69" s="142" t="str">
        <f>IF(D69="","*",VLOOKUP(F69,BS_ATIVIDADE[],3,FALSE))</f>
        <v>MODERNIZAÇÃO</v>
      </c>
      <c r="H69" s="106" t="s">
        <v>679</v>
      </c>
      <c r="I69" s="106" t="s">
        <v>679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822</v>
      </c>
      <c r="W69" s="151" t="s">
        <v>700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2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824</v>
      </c>
      <c r="BK69" s="18" t="s">
        <v>824</v>
      </c>
      <c r="BL69" s="16"/>
      <c r="BM69" s="130" t="s">
        <v>440</v>
      </c>
      <c r="BN69" s="130" t="s">
        <v>460</v>
      </c>
      <c r="BO69" s="130" t="s">
        <v>557</v>
      </c>
      <c r="BP69" s="18" t="s">
        <v>824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690</v>
      </c>
      <c r="E70" s="157">
        <v>60</v>
      </c>
      <c r="F70" s="126" t="s">
        <v>678</v>
      </c>
      <c r="G70" s="142" t="str">
        <f>IF(D70="","*",VLOOKUP(F70,BS_ATIVIDADE[],3,FALSE))</f>
        <v>OUTROS</v>
      </c>
      <c r="H70" s="106" t="s">
        <v>830</v>
      </c>
      <c r="I70" s="106" t="s">
        <v>831</v>
      </c>
      <c r="J70" s="105">
        <v>54</v>
      </c>
      <c r="K70" s="105">
        <v>106.4</v>
      </c>
      <c r="L70" s="105" t="s">
        <v>679</v>
      </c>
      <c r="M70" s="127" t="s">
        <v>832</v>
      </c>
      <c r="N70" s="127" t="s">
        <v>833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709</v>
      </c>
      <c r="W70" s="151" t="s">
        <v>834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679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2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819</v>
      </c>
      <c r="E71" s="157">
        <v>61</v>
      </c>
      <c r="F71" s="126" t="s">
        <v>820</v>
      </c>
      <c r="G71" s="142" t="str">
        <f>IF(D71="","*",VLOOKUP(F71,BS_ATIVIDADE[],3,FALSE))</f>
        <v>OUTROS</v>
      </c>
      <c r="H71" s="106" t="s">
        <v>679</v>
      </c>
      <c r="I71" s="106" t="s">
        <v>679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835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822</v>
      </c>
      <c r="W71" s="151" t="s">
        <v>836</v>
      </c>
      <c r="X71" s="104" t="s">
        <v>416</v>
      </c>
      <c r="Y71" s="129" t="s">
        <v>420</v>
      </c>
      <c r="Z71" s="104"/>
      <c r="AA71" s="105" t="s">
        <v>679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2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824</v>
      </c>
      <c r="BK71" s="18" t="s">
        <v>824</v>
      </c>
      <c r="BL71" s="16"/>
      <c r="BM71" s="130" t="s">
        <v>440</v>
      </c>
      <c r="BN71" s="130" t="s">
        <v>460</v>
      </c>
      <c r="BO71" s="130" t="s">
        <v>557</v>
      </c>
      <c r="BP71" s="18" t="s">
        <v>824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776</v>
      </c>
      <c r="E72" s="157">
        <v>66</v>
      </c>
      <c r="F72" s="126" t="s">
        <v>717</v>
      </c>
      <c r="G72" s="142" t="str">
        <f>IF(D72="","*",VLOOKUP(F72,BS_ATIVIDADE[],3,FALSE))</f>
        <v>OUTROS</v>
      </c>
      <c r="H72" s="106" t="s">
        <v>184</v>
      </c>
      <c r="I72" s="106" t="s">
        <v>777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822</v>
      </c>
      <c r="W72" s="151" t="s">
        <v>837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2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824</v>
      </c>
      <c r="BK72" s="18" t="s">
        <v>824</v>
      </c>
      <c r="BL72" s="16"/>
      <c r="BM72" s="130" t="s">
        <v>440</v>
      </c>
      <c r="BN72" s="130" t="s">
        <v>460</v>
      </c>
      <c r="BO72" s="130" t="s">
        <v>557</v>
      </c>
      <c r="BP72" s="18" t="s">
        <v>824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782</v>
      </c>
      <c r="E73" s="157">
        <v>59</v>
      </c>
      <c r="F73" s="126" t="s">
        <v>696</v>
      </c>
      <c r="G73" s="142" t="str">
        <f>IF(D73="","*",VLOOKUP(F73,BS_ATIVIDADE[],3,FALSE))</f>
        <v>SOLDA</v>
      </c>
      <c r="H73" s="106" t="s">
        <v>679</v>
      </c>
      <c r="I73" s="106" t="s">
        <v>679</v>
      </c>
      <c r="J73" s="105">
        <v>92</v>
      </c>
      <c r="K73" s="105">
        <v>106.7</v>
      </c>
      <c r="L73" s="105" t="s">
        <v>679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773</v>
      </c>
      <c r="W73" s="151" t="s">
        <v>700</v>
      </c>
      <c r="X73" s="104" t="s">
        <v>421</v>
      </c>
      <c r="Y73" s="129" t="s">
        <v>424</v>
      </c>
      <c r="Z73" s="104"/>
      <c r="AA73" s="105" t="s">
        <v>679</v>
      </c>
      <c r="AB73" s="103"/>
      <c r="AC73" s="152"/>
      <c r="AD73" s="107" t="s">
        <v>679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2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838</v>
      </c>
      <c r="BK73" s="18" t="s">
        <v>839</v>
      </c>
      <c r="BL73" s="16"/>
      <c r="BM73" s="130" t="s">
        <v>447</v>
      </c>
      <c r="BN73" s="130" t="s">
        <v>471</v>
      </c>
      <c r="BO73" s="130" t="s">
        <v>471</v>
      </c>
      <c r="BP73" s="18" t="s">
        <v>839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690</v>
      </c>
      <c r="E74" s="157">
        <v>60</v>
      </c>
      <c r="F74" s="126" t="s">
        <v>687</v>
      </c>
      <c r="G74" s="142" t="str">
        <f>IF(D74="","*",VLOOKUP(F74,BS_ATIVIDADE[],3,FALSE))</f>
        <v>MECANIZAÇÃO - SOCADORA</v>
      </c>
      <c r="H74" s="106" t="s">
        <v>830</v>
      </c>
      <c r="I74" s="106" t="s">
        <v>830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709</v>
      </c>
      <c r="W74" s="151" t="s">
        <v>688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679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840</v>
      </c>
      <c r="AN74" s="105" t="s">
        <v>841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2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842</v>
      </c>
      <c r="BK74" s="18" t="s">
        <v>843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703</v>
      </c>
      <c r="E75" s="171">
        <v>650</v>
      </c>
      <c r="F75" s="126" t="s">
        <v>704</v>
      </c>
      <c r="G75" s="142" t="str">
        <f>IF(D75="","*",VLOOKUP(F75,BS_ATIVIDADE[],3,FALSE))</f>
        <v>EXPANSÃO</v>
      </c>
      <c r="H75" s="106" t="s">
        <v>679</v>
      </c>
      <c r="I75" s="106"/>
      <c r="J75" s="105">
        <v>53</v>
      </c>
      <c r="K75" s="105">
        <v>123.8</v>
      </c>
      <c r="L75" s="105" t="s">
        <v>679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0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785</v>
      </c>
      <c r="W75" s="151" t="s">
        <v>700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2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844</v>
      </c>
      <c r="BK75" s="18" t="s">
        <v>845</v>
      </c>
      <c r="BL75" s="16"/>
      <c r="BM75" s="130" t="s">
        <v>445</v>
      </c>
      <c r="BN75" s="130" t="s">
        <v>445</v>
      </c>
      <c r="BO75" s="130" t="s">
        <v>445</v>
      </c>
      <c r="BP75" s="18" t="s">
        <v>679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846</v>
      </c>
      <c r="E76" s="157">
        <v>70</v>
      </c>
      <c r="F76" s="126" t="s">
        <v>847</v>
      </c>
      <c r="G76" s="142" t="str">
        <f>IF(D76="","*",VLOOKUP(F76,BS_ATIVIDADE[],3,FALSE))</f>
        <v>OUTROS</v>
      </c>
      <c r="H76" s="106" t="s">
        <v>679</v>
      </c>
      <c r="I76" s="106" t="s">
        <v>679</v>
      </c>
      <c r="J76" s="105">
        <v>92</v>
      </c>
      <c r="K76" s="105">
        <v>104.6</v>
      </c>
      <c r="L76" s="105" t="s">
        <v>679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848</v>
      </c>
      <c r="X76" s="104" t="s">
        <v>425</v>
      </c>
      <c r="Y76" s="129"/>
      <c r="Z76" s="104"/>
      <c r="AA76" s="105" t="s">
        <v>679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2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849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7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2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703</v>
      </c>
      <c r="E78" s="157"/>
      <c r="F78" s="126" t="s">
        <v>704</v>
      </c>
      <c r="G78" s="142" t="str">
        <f>IF(D78="","*",VLOOKUP(F78,BS_ATIVIDADE[],3,FALSE))</f>
        <v>EXPANSÃO</v>
      </c>
      <c r="H78" s="106" t="s">
        <v>679</v>
      </c>
      <c r="I78" s="106" t="s">
        <v>679</v>
      </c>
      <c r="J78" s="105">
        <v>70</v>
      </c>
      <c r="K78" s="105">
        <v>113.5</v>
      </c>
      <c r="L78" s="105" t="s">
        <v>679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706</v>
      </c>
      <c r="W78" s="151" t="s">
        <v>700</v>
      </c>
      <c r="X78" s="104" t="s">
        <v>421</v>
      </c>
      <c r="Y78" s="129"/>
      <c r="Z78" s="104"/>
      <c r="AA78" s="105" t="s">
        <v>679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2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703</v>
      </c>
      <c r="E79" s="157">
        <v>40</v>
      </c>
      <c r="F79" s="126" t="s">
        <v>790</v>
      </c>
      <c r="G79" s="142" t="str">
        <f>IF(D79="","*",VLOOKUP(F79,BS_ATIVIDADE[],3,FALSE))</f>
        <v>EXPANSÃO</v>
      </c>
      <c r="H79" s="106" t="s">
        <v>679</v>
      </c>
      <c r="I79" s="106" t="s">
        <v>679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706</v>
      </c>
      <c r="W79" s="151" t="s">
        <v>791</v>
      </c>
      <c r="X79" s="104" t="s">
        <v>421</v>
      </c>
      <c r="Y79" s="129" t="s">
        <v>424</v>
      </c>
      <c r="Z79" s="104"/>
      <c r="AA79" s="105" t="s">
        <v>679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2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850</v>
      </c>
      <c r="BK79" s="18" t="s">
        <v>850</v>
      </c>
      <c r="BL79" s="16"/>
      <c r="BM79" s="130" t="s">
        <v>447</v>
      </c>
      <c r="BN79" s="130" t="s">
        <v>474</v>
      </c>
      <c r="BO79" s="130" t="s">
        <v>474</v>
      </c>
      <c r="BP79" s="18" t="s">
        <v>850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695</v>
      </c>
      <c r="E80" s="157"/>
      <c r="F80" s="126" t="s">
        <v>696</v>
      </c>
      <c r="G80" s="142" t="str">
        <f>IF(D80="","*",VLOOKUP(F80,BS_ATIVIDADE[],3,FALSE))</f>
        <v>SOLDA</v>
      </c>
      <c r="H80" s="106" t="s">
        <v>679</v>
      </c>
      <c r="I80" s="106" t="s">
        <v>679</v>
      </c>
      <c r="J80" s="105">
        <v>70</v>
      </c>
      <c r="K80" s="105">
        <v>87.3</v>
      </c>
      <c r="L80" s="105" t="s">
        <v>679</v>
      </c>
      <c r="M80" s="105" t="s">
        <v>792</v>
      </c>
      <c r="N80" s="150" t="s">
        <v>793</v>
      </c>
      <c r="O80" s="106">
        <v>0.375</v>
      </c>
      <c r="P80" s="106">
        <v>6.25E-2</v>
      </c>
      <c r="Q80" s="170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699</v>
      </c>
      <c r="W80" s="151" t="s">
        <v>700</v>
      </c>
      <c r="X80" s="104" t="s">
        <v>421</v>
      </c>
      <c r="Y80" s="129" t="s">
        <v>424</v>
      </c>
      <c r="Z80" s="104"/>
      <c r="AA80" s="105" t="s">
        <v>679</v>
      </c>
      <c r="AB80" s="126"/>
      <c r="AC80" s="126" t="s">
        <v>679</v>
      </c>
      <c r="AD80" s="107" t="s">
        <v>679</v>
      </c>
      <c r="AE80" s="105" t="s">
        <v>679</v>
      </c>
      <c r="AF80" s="105" t="s">
        <v>679</v>
      </c>
      <c r="AG80" s="105" t="s">
        <v>679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2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851</v>
      </c>
      <c r="BK80" s="18" t="s">
        <v>851</v>
      </c>
      <c r="BL80" s="16"/>
      <c r="BM80" s="130" t="s">
        <v>451</v>
      </c>
      <c r="BN80" s="130" t="s">
        <v>451</v>
      </c>
      <c r="BO80" s="130" t="s">
        <v>451</v>
      </c>
      <c r="BP80" s="18" t="s">
        <v>851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677</v>
      </c>
      <c r="E81" s="157"/>
      <c r="F81" s="126" t="s">
        <v>687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0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682</v>
      </c>
      <c r="W81" s="151" t="s">
        <v>688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679</v>
      </c>
      <c r="AD81" s="107">
        <v>0.29166666666666669</v>
      </c>
      <c r="AE81" s="105">
        <v>6249</v>
      </c>
      <c r="AF81" s="105" t="s">
        <v>679</v>
      </c>
      <c r="AG81" s="105" t="s">
        <v>679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2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852</v>
      </c>
      <c r="BK81" s="18" t="s">
        <v>852</v>
      </c>
      <c r="BL81" s="16"/>
      <c r="BM81" s="130" t="s">
        <v>451</v>
      </c>
      <c r="BN81" s="130" t="s">
        <v>451</v>
      </c>
      <c r="BO81" s="130" t="s">
        <v>451</v>
      </c>
      <c r="BP81" s="18" t="s">
        <v>852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712</v>
      </c>
      <c r="E82" s="157"/>
      <c r="F82" s="126" t="s">
        <v>717</v>
      </c>
      <c r="G82" s="142" t="str">
        <f>IF(D82="","*",VLOOKUP(F82,BS_ATIVIDADE[],3,FALSE))</f>
        <v>OUTROS</v>
      </c>
      <c r="H82" s="105" t="s">
        <v>853</v>
      </c>
      <c r="I82" s="105" t="s">
        <v>853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0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714</v>
      </c>
      <c r="W82" s="151" t="s">
        <v>718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679</v>
      </c>
      <c r="AD82" s="107">
        <v>0.29166666666666669</v>
      </c>
      <c r="AE82" s="105">
        <v>9341</v>
      </c>
      <c r="AF82" s="105" t="s">
        <v>679</v>
      </c>
      <c r="AG82" s="105" t="s">
        <v>679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2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854</v>
      </c>
      <c r="BK82" s="18" t="s">
        <v>854</v>
      </c>
      <c r="BL82" s="16"/>
      <c r="BM82" s="130" t="s">
        <v>434</v>
      </c>
      <c r="BN82" s="130" t="s">
        <v>455</v>
      </c>
      <c r="BO82" s="130" t="s">
        <v>520</v>
      </c>
      <c r="BP82" s="18" t="s">
        <v>854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7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2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7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2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69" t="s">
        <v>686</v>
      </c>
      <c r="E85" s="157"/>
      <c r="F85" s="126" t="s">
        <v>687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0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682</v>
      </c>
      <c r="W85" s="151" t="s">
        <v>688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2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855</v>
      </c>
      <c r="BK85" s="18" t="s">
        <v>855</v>
      </c>
      <c r="BL85" s="16"/>
      <c r="BM85" s="130" t="s">
        <v>440</v>
      </c>
      <c r="BN85" s="130" t="s">
        <v>460</v>
      </c>
      <c r="BO85" s="130" t="s">
        <v>568</v>
      </c>
      <c r="BP85" s="18" t="s">
        <v>855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69" t="s">
        <v>720</v>
      </c>
      <c r="E86" s="157"/>
      <c r="F86" s="126" t="s">
        <v>721</v>
      </c>
      <c r="G86" s="142" t="str">
        <f>IF(D86="","*",VLOOKUP(F86,BS_ATIVIDADE[],3,FALSE))</f>
        <v>DORMENTE - SUBSTITUIÇÂO</v>
      </c>
      <c r="H86" s="105" t="s">
        <v>679</v>
      </c>
      <c r="I86" s="105" t="s">
        <v>679</v>
      </c>
      <c r="J86" s="105">
        <v>56</v>
      </c>
      <c r="K86" s="105">
        <v>205</v>
      </c>
      <c r="L86" s="105" t="s">
        <v>679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0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722</v>
      </c>
      <c r="W86" s="151" t="s">
        <v>799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679</v>
      </c>
      <c r="AD86" s="107">
        <v>0.29166666666666669</v>
      </c>
      <c r="AE86" s="105">
        <v>6242</v>
      </c>
      <c r="AF86" s="105" t="s">
        <v>679</v>
      </c>
      <c r="AG86" s="105" t="s">
        <v>679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2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856</v>
      </c>
      <c r="BK86" s="18" t="s">
        <v>856</v>
      </c>
      <c r="BL86" s="16"/>
      <c r="BM86" s="130" t="s">
        <v>451</v>
      </c>
      <c r="BN86" s="130" t="s">
        <v>451</v>
      </c>
      <c r="BO86" s="130" t="s">
        <v>451</v>
      </c>
      <c r="BP86" s="18" t="s">
        <v>856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857</v>
      </c>
      <c r="E87" s="157">
        <v>81</v>
      </c>
      <c r="F87" s="126" t="s">
        <v>721</v>
      </c>
      <c r="G87" s="142" t="str">
        <f>IF(D87="","*",VLOOKUP(F87,BS_ATIVIDADE[],3,FALSE))</f>
        <v>DORMENTE - SUBSTITUIÇÂO</v>
      </c>
      <c r="H87" s="105" t="s">
        <v>679</v>
      </c>
      <c r="I87" s="105" t="s">
        <v>679</v>
      </c>
      <c r="J87" s="105">
        <v>56</v>
      </c>
      <c r="K87" s="105">
        <v>205</v>
      </c>
      <c r="L87" s="105" t="s">
        <v>679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0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858</v>
      </c>
      <c r="W87" s="151" t="s">
        <v>799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2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856</v>
      </c>
      <c r="BK87" s="18" t="s">
        <v>856</v>
      </c>
      <c r="BL87" s="16"/>
      <c r="BM87" s="130" t="s">
        <v>451</v>
      </c>
      <c r="BN87" s="130" t="s">
        <v>451</v>
      </c>
      <c r="BO87" s="130" t="s">
        <v>451</v>
      </c>
      <c r="BP87" s="18" t="s">
        <v>856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69" t="s">
        <v>726</v>
      </c>
      <c r="E88" s="157"/>
      <c r="F88" s="126" t="s">
        <v>713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859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860</v>
      </c>
      <c r="W88" s="151" t="s">
        <v>803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679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2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861</v>
      </c>
      <c r="BK88" s="18" t="s">
        <v>862</v>
      </c>
      <c r="BL88" s="16"/>
      <c r="BM88" s="130" t="s">
        <v>451</v>
      </c>
      <c r="BN88" s="130" t="s">
        <v>451</v>
      </c>
      <c r="BO88" s="130" t="s">
        <v>451</v>
      </c>
      <c r="BP88" s="18" t="s">
        <v>862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7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2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692</v>
      </c>
      <c r="E90" s="157">
        <v>4</v>
      </c>
      <c r="F90" s="126" t="s">
        <v>693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742</v>
      </c>
      <c r="W90" s="151" t="s">
        <v>743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679</v>
      </c>
      <c r="AF90" s="105" t="s">
        <v>679</v>
      </c>
      <c r="AG90" s="105" t="s">
        <v>679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2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796</v>
      </c>
      <c r="BK90" s="18" t="s">
        <v>863</v>
      </c>
      <c r="BL90" s="16"/>
      <c r="BM90" s="130" t="s">
        <v>447</v>
      </c>
      <c r="BN90" s="130" t="s">
        <v>471</v>
      </c>
      <c r="BO90" s="130" t="s">
        <v>471</v>
      </c>
      <c r="BP90" s="18" t="s">
        <v>863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69" t="s">
        <v>746</v>
      </c>
      <c r="E91" s="157"/>
      <c r="F91" s="126" t="s">
        <v>687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0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709</v>
      </c>
      <c r="W91" s="151" t="s">
        <v>688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679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2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69" t="s">
        <v>749</v>
      </c>
      <c r="E92" s="157"/>
      <c r="F92" s="126" t="s">
        <v>678</v>
      </c>
      <c r="G92" s="142" t="str">
        <f>IF(D92="","*",VLOOKUP(F92,BS_ATIVIDADE[],3,FALSE))</f>
        <v>OUTROS</v>
      </c>
      <c r="H92" s="106" t="s">
        <v>201</v>
      </c>
      <c r="I92" s="106" t="s">
        <v>751</v>
      </c>
      <c r="J92" s="105">
        <v>55</v>
      </c>
      <c r="K92" s="105">
        <v>102</v>
      </c>
      <c r="L92" s="105" t="s">
        <v>679</v>
      </c>
      <c r="M92" s="105" t="s">
        <v>864</v>
      </c>
      <c r="N92" s="150" t="s">
        <v>865</v>
      </c>
      <c r="O92" s="106">
        <v>0.39583333333333331</v>
      </c>
      <c r="P92" s="106">
        <v>4.1666666666666664E-2</v>
      </c>
      <c r="Q92" s="170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866</v>
      </c>
      <c r="W92" s="151" t="s">
        <v>683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679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867</v>
      </c>
      <c r="AN92" s="105" t="s">
        <v>867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2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868</v>
      </c>
      <c r="BK92" s="18" t="s">
        <v>869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846</v>
      </c>
      <c r="E93" s="157">
        <v>87</v>
      </c>
      <c r="F93" s="126" t="s">
        <v>870</v>
      </c>
      <c r="G93" s="142" t="str">
        <f>IF(D93="","*",VLOOKUP(F93,BS_ATIVIDADE[],3,FALSE))</f>
        <v>TRILHO - SUBSTITUIÇÂO</v>
      </c>
      <c r="H93" s="106" t="s">
        <v>679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871</v>
      </c>
      <c r="W93" s="151" t="s">
        <v>872</v>
      </c>
      <c r="X93" s="104" t="s">
        <v>425</v>
      </c>
      <c r="Y93" s="129"/>
      <c r="Z93" s="104"/>
      <c r="AA93" s="105" t="s">
        <v>679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2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873</v>
      </c>
      <c r="BK93" s="18" t="s">
        <v>874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779</v>
      </c>
      <c r="E94" s="157">
        <v>57</v>
      </c>
      <c r="F94" s="126" t="s">
        <v>758</v>
      </c>
      <c r="G94" s="142" t="str">
        <f>IF(D94="","*",VLOOKUP(F94,BS_ATIVIDADE[],3,FALSE))</f>
        <v>MODERNIZAÇÃO</v>
      </c>
      <c r="H94" s="106" t="s">
        <v>679</v>
      </c>
      <c r="I94" s="106" t="s">
        <v>679</v>
      </c>
      <c r="J94" s="105">
        <v>48</v>
      </c>
      <c r="K94" s="105">
        <v>123.363</v>
      </c>
      <c r="L94" s="105" t="s">
        <v>679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768</v>
      </c>
      <c r="W94" s="151" t="s">
        <v>700</v>
      </c>
      <c r="X94" s="104" t="s">
        <v>421</v>
      </c>
      <c r="Y94" s="129" t="s">
        <v>424</v>
      </c>
      <c r="Z94" s="104"/>
      <c r="AA94" s="105" t="s">
        <v>679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2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850</v>
      </c>
      <c r="BK94" s="18" t="s">
        <v>850</v>
      </c>
      <c r="BL94" s="16"/>
      <c r="BM94" s="130" t="s">
        <v>447</v>
      </c>
      <c r="BN94" s="130" t="s">
        <v>463</v>
      </c>
      <c r="BO94" s="130" t="s">
        <v>549</v>
      </c>
      <c r="BP94" s="18" t="s">
        <v>850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812</v>
      </c>
      <c r="E95" s="157">
        <v>58</v>
      </c>
      <c r="F95" s="126" t="s">
        <v>758</v>
      </c>
      <c r="G95" s="142" t="str">
        <f>IF(D95="","*",VLOOKUP(F95,BS_ATIVIDADE[],3,FALSE))</f>
        <v>MODERNIZAÇÃO</v>
      </c>
      <c r="H95" s="106" t="s">
        <v>679</v>
      </c>
      <c r="I95" s="106" t="s">
        <v>679</v>
      </c>
      <c r="J95" s="105">
        <v>48</v>
      </c>
      <c r="K95" s="105">
        <v>123.465</v>
      </c>
      <c r="L95" s="105" t="s">
        <v>679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768</v>
      </c>
      <c r="W95" s="151" t="s">
        <v>700</v>
      </c>
      <c r="X95" s="104" t="s">
        <v>421</v>
      </c>
      <c r="Y95" s="129" t="s">
        <v>424</v>
      </c>
      <c r="Z95" s="104"/>
      <c r="AA95" s="105" t="s">
        <v>679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2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850</v>
      </c>
      <c r="BK95" s="18" t="s">
        <v>850</v>
      </c>
      <c r="BL95" s="16"/>
      <c r="BM95" s="130" t="s">
        <v>447</v>
      </c>
      <c r="BN95" s="130" t="s">
        <v>463</v>
      </c>
      <c r="BO95" s="130" t="s">
        <v>549</v>
      </c>
      <c r="BP95" s="18" t="s">
        <v>850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7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2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7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2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782</v>
      </c>
      <c r="E98" s="157">
        <v>92</v>
      </c>
      <c r="F98" s="126" t="s">
        <v>696</v>
      </c>
      <c r="G98" s="142" t="str">
        <f>IF(D98="","*",VLOOKUP(F98,BS_ATIVIDADE[],3,FALSE))</f>
        <v>SOLDA</v>
      </c>
      <c r="H98" s="106" t="s">
        <v>679</v>
      </c>
      <c r="I98" s="105" t="s">
        <v>679</v>
      </c>
      <c r="J98" s="105">
        <v>54</v>
      </c>
      <c r="K98" s="105">
        <v>65.3</v>
      </c>
      <c r="L98" s="105" t="s">
        <v>679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0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773</v>
      </c>
      <c r="W98" s="151" t="s">
        <v>700</v>
      </c>
      <c r="X98" s="104" t="s">
        <v>421</v>
      </c>
      <c r="Y98" s="129" t="s">
        <v>424</v>
      </c>
      <c r="Z98" s="104"/>
      <c r="AA98" s="105" t="s">
        <v>679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2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875</v>
      </c>
      <c r="BK98" s="18" t="s">
        <v>875</v>
      </c>
      <c r="BL98" s="16"/>
      <c r="BM98" s="130" t="s">
        <v>447</v>
      </c>
      <c r="BN98" s="130" t="s">
        <v>471</v>
      </c>
      <c r="BO98" s="130" t="s">
        <v>471</v>
      </c>
      <c r="BP98" s="18" t="s">
        <v>875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876</v>
      </c>
      <c r="E99" s="157">
        <v>93</v>
      </c>
      <c r="F99" s="126" t="s">
        <v>877</v>
      </c>
      <c r="G99" s="142" t="str">
        <f>IF(D99="","*",VLOOKUP(F99,BS_ATIVIDADE[],3,FALSE))</f>
        <v>LIMPEZA LASTRO</v>
      </c>
      <c r="H99" s="106" t="s">
        <v>679</v>
      </c>
      <c r="I99" s="106" t="s">
        <v>679</v>
      </c>
      <c r="J99" s="105">
        <v>53</v>
      </c>
      <c r="K99" s="105">
        <v>109</v>
      </c>
      <c r="L99" s="105" t="s">
        <v>679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773</v>
      </c>
      <c r="W99" s="151" t="s">
        <v>878</v>
      </c>
      <c r="X99" s="104" t="s">
        <v>421</v>
      </c>
      <c r="Y99" s="129" t="s">
        <v>415</v>
      </c>
      <c r="Z99" s="104"/>
      <c r="AA99" s="105" t="s">
        <v>679</v>
      </c>
      <c r="AB99" s="103"/>
      <c r="AC99" s="152"/>
      <c r="AD99" s="107" t="s">
        <v>679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2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879</v>
      </c>
      <c r="BK99" s="18" t="s">
        <v>879</v>
      </c>
      <c r="BL99" s="16"/>
      <c r="BM99" s="130" t="s">
        <v>441</v>
      </c>
      <c r="BN99" s="130" t="s">
        <v>470</v>
      </c>
      <c r="BO99" s="130" t="s">
        <v>521</v>
      </c>
      <c r="BP99" s="18" t="s">
        <v>879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690</v>
      </c>
      <c r="E100" s="157">
        <v>60</v>
      </c>
      <c r="F100" s="126" t="s">
        <v>687</v>
      </c>
      <c r="G100" s="142" t="str">
        <f>IF(D100="","*",VLOOKUP(F100,BS_ATIVIDADE[],3,FALSE))</f>
        <v>MECANIZAÇÃO - SOCADORA</v>
      </c>
      <c r="H100" s="106" t="s">
        <v>830</v>
      </c>
      <c r="I100" s="106" t="s">
        <v>830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709</v>
      </c>
      <c r="W100" s="151" t="s">
        <v>688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679</v>
      </c>
      <c r="AG100" s="105" t="s">
        <v>679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2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880</v>
      </c>
      <c r="BK100" s="18" t="s">
        <v>881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881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703</v>
      </c>
      <c r="E101" s="157">
        <v>94</v>
      </c>
      <c r="F101" s="126" t="s">
        <v>704</v>
      </c>
      <c r="G101" s="142" t="str">
        <f>IF(D101="","*",VLOOKUP(F101,BS_ATIVIDADE[],3,FALSE))</f>
        <v>EXPANSÃO</v>
      </c>
      <c r="H101" s="106" t="s">
        <v>679</v>
      </c>
      <c r="I101" s="106" t="s">
        <v>679</v>
      </c>
      <c r="J101" s="105">
        <v>30</v>
      </c>
      <c r="K101" s="105">
        <v>109</v>
      </c>
      <c r="L101" s="105" t="s">
        <v>679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882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785</v>
      </c>
      <c r="W101" s="151" t="s">
        <v>700</v>
      </c>
      <c r="X101" s="104" t="s">
        <v>421</v>
      </c>
      <c r="Y101" s="129" t="s">
        <v>424</v>
      </c>
      <c r="Z101" s="104"/>
      <c r="AA101" s="105" t="s">
        <v>679</v>
      </c>
      <c r="AB101" s="103"/>
      <c r="AC101" s="152"/>
      <c r="AD101" s="107" t="s">
        <v>679</v>
      </c>
      <c r="AE101" s="105" t="s">
        <v>679</v>
      </c>
      <c r="AF101" s="105" t="s">
        <v>679</v>
      </c>
      <c r="AG101" s="105" t="s">
        <v>679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679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2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883</v>
      </c>
      <c r="BK101" s="18" t="s">
        <v>883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883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776</v>
      </c>
      <c r="E102" s="157">
        <v>94</v>
      </c>
      <c r="F102" s="126" t="s">
        <v>717</v>
      </c>
      <c r="G102" s="142" t="str">
        <f>IF(D102="","*",VLOOKUP(F102,BS_ATIVIDADE[],3,FALSE))</f>
        <v>OUTROS</v>
      </c>
      <c r="H102" s="106" t="s">
        <v>777</v>
      </c>
      <c r="I102" s="106" t="s">
        <v>777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773</v>
      </c>
      <c r="W102" s="151" t="s">
        <v>718</v>
      </c>
      <c r="X102" s="104" t="s">
        <v>421</v>
      </c>
      <c r="Y102" s="129" t="s">
        <v>424</v>
      </c>
      <c r="Z102" s="104"/>
      <c r="AA102" s="105" t="s">
        <v>884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679</v>
      </c>
      <c r="AG102" s="105" t="s">
        <v>679</v>
      </c>
      <c r="AH102" s="15"/>
      <c r="AI102" s="126" t="s">
        <v>885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840</v>
      </c>
      <c r="AN102" s="105" t="s">
        <v>841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2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886</v>
      </c>
      <c r="BK102" s="18" t="s">
        <v>887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887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7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2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7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2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703</v>
      </c>
      <c r="E105" s="157"/>
      <c r="F105" s="126" t="s">
        <v>704</v>
      </c>
      <c r="G105" s="142" t="str">
        <f>IF(D105="","*",VLOOKUP(F105,BS_ATIVIDADE[],3,FALSE))</f>
        <v>EXPANSÃO</v>
      </c>
      <c r="H105" s="106" t="s">
        <v>679</v>
      </c>
      <c r="I105" s="106" t="s">
        <v>679</v>
      </c>
      <c r="J105" s="105">
        <v>70</v>
      </c>
      <c r="K105" s="105">
        <v>113.5</v>
      </c>
      <c r="L105" s="105" t="s">
        <v>679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706</v>
      </c>
      <c r="W105" s="151" t="s">
        <v>700</v>
      </c>
      <c r="X105" s="104" t="s">
        <v>421</v>
      </c>
      <c r="Y105" s="129"/>
      <c r="Z105" s="104"/>
      <c r="AA105" s="105" t="s">
        <v>679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2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703</v>
      </c>
      <c r="E106" s="157">
        <v>40</v>
      </c>
      <c r="F106" s="126" t="s">
        <v>790</v>
      </c>
      <c r="G106" s="142" t="str">
        <f>IF(D106="","*",VLOOKUP(F106,BS_ATIVIDADE[],3,FALSE))</f>
        <v>EXPANSÃO</v>
      </c>
      <c r="H106" s="106" t="s">
        <v>679</v>
      </c>
      <c r="I106" s="106" t="s">
        <v>679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706</v>
      </c>
      <c r="W106" s="151" t="s">
        <v>791</v>
      </c>
      <c r="X106" s="104" t="s">
        <v>421</v>
      </c>
      <c r="Y106" s="129" t="s">
        <v>424</v>
      </c>
      <c r="Z106" s="104"/>
      <c r="AA106" s="105" t="s">
        <v>679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6">
        <v>0.39027777777777778</v>
      </c>
      <c r="AS106" s="176">
        <v>0</v>
      </c>
      <c r="AT106" s="176">
        <v>0</v>
      </c>
      <c r="AU106" s="136"/>
      <c r="AV106" s="136"/>
      <c r="AW106" s="14"/>
      <c r="AX106" s="14"/>
      <c r="AY106" s="162">
        <f t="shared" si="8"/>
        <v>0</v>
      </c>
      <c r="AZ106" s="153"/>
      <c r="BA106" s="175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888</v>
      </c>
      <c r="BK106" s="177" t="s">
        <v>889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889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695</v>
      </c>
      <c r="E107" s="157"/>
      <c r="F107" s="126" t="s">
        <v>696</v>
      </c>
      <c r="G107" s="142" t="str">
        <f>IF(D107="","*",VLOOKUP(F107,BS_ATIVIDADE[],3,FALSE))</f>
        <v>SOLDA</v>
      </c>
      <c r="H107" s="106" t="s">
        <v>679</v>
      </c>
      <c r="I107" s="106" t="s">
        <v>679</v>
      </c>
      <c r="J107" s="105">
        <v>70</v>
      </c>
      <c r="K107" s="105">
        <v>87.3</v>
      </c>
      <c r="L107" s="105" t="s">
        <v>679</v>
      </c>
      <c r="M107" s="105" t="s">
        <v>792</v>
      </c>
      <c r="N107" s="150" t="s">
        <v>793</v>
      </c>
      <c r="O107" s="106">
        <v>0.375</v>
      </c>
      <c r="P107" s="106">
        <v>6.25E-2</v>
      </c>
      <c r="Q107" s="170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699</v>
      </c>
      <c r="W107" s="151" t="s">
        <v>700</v>
      </c>
      <c r="X107" s="104" t="s">
        <v>421</v>
      </c>
      <c r="Y107" s="129" t="s">
        <v>424</v>
      </c>
      <c r="Z107" s="104"/>
      <c r="AA107" s="105" t="s">
        <v>679</v>
      </c>
      <c r="AB107" s="126"/>
      <c r="AC107" s="126" t="s">
        <v>679</v>
      </c>
      <c r="AD107" s="107" t="s">
        <v>679</v>
      </c>
      <c r="AE107" s="105" t="s">
        <v>679</v>
      </c>
      <c r="AF107" s="105" t="s">
        <v>679</v>
      </c>
      <c r="AG107" s="105" t="s">
        <v>679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6">
        <v>0.37847222222222221</v>
      </c>
      <c r="AS107" s="176">
        <v>0.48333333333333334</v>
      </c>
      <c r="AT107" s="176">
        <v>0.54583333333333328</v>
      </c>
      <c r="AU107" s="136"/>
      <c r="AV107" s="136"/>
      <c r="AW107" s="14"/>
      <c r="AX107" s="14"/>
      <c r="AY107" s="162">
        <f t="shared" si="8"/>
        <v>6.2499999999999944E-2</v>
      </c>
      <c r="AZ107" s="153"/>
      <c r="BA107" s="175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890</v>
      </c>
      <c r="BK107" s="177" t="s">
        <v>891</v>
      </c>
      <c r="BL107" s="16"/>
      <c r="BM107" s="130" t="s">
        <v>445</v>
      </c>
      <c r="BN107" s="130" t="s">
        <v>892</v>
      </c>
      <c r="BO107" s="130" t="s">
        <v>892</v>
      </c>
      <c r="BP107" s="18" t="s">
        <v>679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677</v>
      </c>
      <c r="E108" s="157"/>
      <c r="F108" s="126" t="s">
        <v>687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0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682</v>
      </c>
      <c r="W108" s="151" t="s">
        <v>688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679</v>
      </c>
      <c r="AD108" s="107">
        <v>0.29166666666666669</v>
      </c>
      <c r="AE108" s="105">
        <v>6249</v>
      </c>
      <c r="AF108" s="105" t="s">
        <v>679</v>
      </c>
      <c r="AG108" s="105" t="s">
        <v>679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2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893</v>
      </c>
      <c r="BK108" s="18" t="s">
        <v>894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894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712</v>
      </c>
      <c r="E109" s="157"/>
      <c r="F109" s="126" t="s">
        <v>717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0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714</v>
      </c>
      <c r="W109" s="151" t="s">
        <v>718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679</v>
      </c>
      <c r="AD109" s="107">
        <v>0.29166666666666669</v>
      </c>
      <c r="AE109" s="105">
        <v>9341</v>
      </c>
      <c r="AF109" s="105" t="s">
        <v>679</v>
      </c>
      <c r="AG109" s="105" t="s">
        <v>679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2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895</v>
      </c>
      <c r="BK109" s="18" t="s">
        <v>894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894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7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2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69" t="s">
        <v>686</v>
      </c>
      <c r="E111" s="157"/>
      <c r="F111" s="126" t="s">
        <v>687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0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682</v>
      </c>
      <c r="W111" s="151" t="s">
        <v>688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679</v>
      </c>
      <c r="AF111" s="105" t="s">
        <v>679</v>
      </c>
      <c r="AG111" s="105" t="s">
        <v>679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2">
        <f t="shared" si="8"/>
        <v>0.10347222222222219</v>
      </c>
      <c r="AZ111" s="153"/>
      <c r="BA111" s="175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896</v>
      </c>
      <c r="BK111" s="18" t="s">
        <v>897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69" t="s">
        <v>720</v>
      </c>
      <c r="E112" s="157"/>
      <c r="F112" s="126" t="s">
        <v>721</v>
      </c>
      <c r="G112" s="142" t="str">
        <f>IF(D112="","*",VLOOKUP(F112,BS_ATIVIDADE[],3,FALSE))</f>
        <v>DORMENTE - SUBSTITUIÇÂO</v>
      </c>
      <c r="H112" s="105" t="s">
        <v>679</v>
      </c>
      <c r="I112" s="105" t="s">
        <v>679</v>
      </c>
      <c r="J112" s="105">
        <v>56</v>
      </c>
      <c r="K112" s="105">
        <v>205</v>
      </c>
      <c r="L112" s="105" t="s">
        <v>679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0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722</v>
      </c>
      <c r="W112" s="151" t="s">
        <v>799</v>
      </c>
      <c r="X112" s="104" t="s">
        <v>421</v>
      </c>
      <c r="Y112" s="129" t="s">
        <v>424</v>
      </c>
      <c r="Z112" s="104"/>
      <c r="AA112" s="105" t="s">
        <v>679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6">
        <v>0</v>
      </c>
      <c r="AS112" s="176">
        <v>0</v>
      </c>
      <c r="AT112" s="176">
        <v>0</v>
      </c>
      <c r="AU112" s="136"/>
      <c r="AV112" s="136"/>
      <c r="AW112" s="14"/>
      <c r="AX112" s="14"/>
      <c r="AY112" s="162">
        <f t="shared" si="8"/>
        <v>0</v>
      </c>
      <c r="AZ112" s="153"/>
      <c r="BA112" s="175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898</v>
      </c>
      <c r="BK112" s="177" t="s">
        <v>899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899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857</v>
      </c>
      <c r="E113" s="157">
        <v>81</v>
      </c>
      <c r="F113" s="126" t="s">
        <v>721</v>
      </c>
      <c r="G113" s="142" t="str">
        <f>IF(D113="","*",VLOOKUP(F113,BS_ATIVIDADE[],3,FALSE))</f>
        <v>DORMENTE - SUBSTITUIÇÂO</v>
      </c>
      <c r="H113" s="105" t="s">
        <v>679</v>
      </c>
      <c r="I113" s="105" t="s">
        <v>679</v>
      </c>
      <c r="J113" s="105">
        <v>56</v>
      </c>
      <c r="K113" s="105">
        <v>205</v>
      </c>
      <c r="L113" s="105" t="s">
        <v>679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0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858</v>
      </c>
      <c r="W113" s="151" t="s">
        <v>799</v>
      </c>
      <c r="X113" s="104" t="s">
        <v>421</v>
      </c>
      <c r="Y113" s="129" t="s">
        <v>424</v>
      </c>
      <c r="Z113" s="104"/>
      <c r="AA113" s="105" t="s">
        <v>679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6">
        <v>0</v>
      </c>
      <c r="AS113" s="176">
        <v>0</v>
      </c>
      <c r="AT113" s="176">
        <v>0</v>
      </c>
      <c r="AU113" s="136"/>
      <c r="AV113" s="136"/>
      <c r="AW113" s="14"/>
      <c r="AX113" s="14"/>
      <c r="AY113" s="162">
        <f t="shared" si="8"/>
        <v>0</v>
      </c>
      <c r="AZ113" s="153"/>
      <c r="BA113" s="175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898</v>
      </c>
      <c r="BK113" s="177" t="s">
        <v>899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899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801</v>
      </c>
      <c r="E114" s="157">
        <v>108</v>
      </c>
      <c r="F114" s="126" t="s">
        <v>696</v>
      </c>
      <c r="G114" s="142" t="str">
        <f>IF(D114="","*",VLOOKUP(F114,BS_ATIVIDADE[],3,FALSE))</f>
        <v>SOLDA</v>
      </c>
      <c r="H114" s="106" t="s">
        <v>679</v>
      </c>
      <c r="I114" s="106" t="s">
        <v>679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900</v>
      </c>
      <c r="W114" s="151" t="s">
        <v>700</v>
      </c>
      <c r="X114" s="104" t="s">
        <v>421</v>
      </c>
      <c r="Y114" s="129" t="s">
        <v>424</v>
      </c>
      <c r="Z114" s="104"/>
      <c r="AA114" s="105" t="s">
        <v>679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6">
        <v>0</v>
      </c>
      <c r="AS114" s="176">
        <v>0</v>
      </c>
      <c r="AT114" s="176">
        <v>0</v>
      </c>
      <c r="AU114" s="136"/>
      <c r="AV114" s="136"/>
      <c r="AW114" s="14"/>
      <c r="AX114" s="14"/>
      <c r="AY114" s="162">
        <f t="shared" si="8"/>
        <v>0</v>
      </c>
      <c r="AZ114" s="153"/>
      <c r="BA114" s="175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736</v>
      </c>
      <c r="BK114" s="177" t="s">
        <v>899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901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69" t="s">
        <v>726</v>
      </c>
      <c r="E115" s="157"/>
      <c r="F115" s="126" t="s">
        <v>713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859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860</v>
      </c>
      <c r="W115" s="151" t="s">
        <v>803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679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2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902</v>
      </c>
      <c r="BK115" s="18" t="s">
        <v>894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899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692</v>
      </c>
      <c r="E116" s="157">
        <v>4</v>
      </c>
      <c r="F116" s="126" t="s">
        <v>693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742</v>
      </c>
      <c r="W116" s="151" t="s">
        <v>743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679</v>
      </c>
      <c r="AG116" s="105" t="s">
        <v>679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2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796</v>
      </c>
      <c r="BK116" s="18" t="s">
        <v>903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69" t="s">
        <v>746</v>
      </c>
      <c r="E117" s="157"/>
      <c r="F117" s="126" t="s">
        <v>687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0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709</v>
      </c>
      <c r="W117" s="151" t="s">
        <v>688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679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2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69" t="s">
        <v>749</v>
      </c>
      <c r="E118" s="157"/>
      <c r="F118" s="126" t="s">
        <v>678</v>
      </c>
      <c r="G118" s="142" t="str">
        <f>IF(D118="","*",VLOOKUP(F118,BS_ATIVIDADE[],3,FALSE))</f>
        <v>OUTROS</v>
      </c>
      <c r="H118" s="106" t="s">
        <v>201</v>
      </c>
      <c r="I118" s="106" t="s">
        <v>751</v>
      </c>
      <c r="J118" s="105">
        <v>55</v>
      </c>
      <c r="K118" s="105">
        <v>102</v>
      </c>
      <c r="L118" s="105" t="s">
        <v>679</v>
      </c>
      <c r="M118" s="105" t="s">
        <v>864</v>
      </c>
      <c r="N118" s="150" t="s">
        <v>865</v>
      </c>
      <c r="O118" s="106">
        <v>0.39583333333333331</v>
      </c>
      <c r="P118" s="106">
        <v>4.1666666666666664E-2</v>
      </c>
      <c r="Q118" s="170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866</v>
      </c>
      <c r="W118" s="151" t="s">
        <v>683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679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2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779</v>
      </c>
      <c r="E119" s="157">
        <v>57</v>
      </c>
      <c r="F119" s="126" t="s">
        <v>758</v>
      </c>
      <c r="G119" s="142" t="str">
        <f>IF(D119="","*",VLOOKUP(F119,BS_ATIVIDADE[],3,FALSE))</f>
        <v>MODERNIZAÇÃO</v>
      </c>
      <c r="H119" s="106" t="s">
        <v>679</v>
      </c>
      <c r="I119" s="106" t="s">
        <v>679</v>
      </c>
      <c r="J119" s="105">
        <v>48</v>
      </c>
      <c r="K119" s="105">
        <v>123.363</v>
      </c>
      <c r="L119" s="105" t="s">
        <v>679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768</v>
      </c>
      <c r="W119" s="151" t="s">
        <v>700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6"/>
      <c r="AS119" s="176"/>
      <c r="AT119" s="176"/>
      <c r="AU119" s="136"/>
      <c r="AV119" s="136"/>
      <c r="AW119" s="14"/>
      <c r="AX119" s="14"/>
      <c r="AY119" s="162">
        <f t="shared" si="8"/>
        <v>0</v>
      </c>
      <c r="AZ119" s="153"/>
      <c r="BA119" s="175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904</v>
      </c>
      <c r="BK119" s="177" t="s">
        <v>905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905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812</v>
      </c>
      <c r="E120" s="157">
        <v>58</v>
      </c>
      <c r="F120" s="126" t="s">
        <v>758</v>
      </c>
      <c r="G120" s="142" t="str">
        <f>IF(D120="","*",VLOOKUP(F120,BS_ATIVIDADE[],3,FALSE))</f>
        <v>MODERNIZAÇÃO</v>
      </c>
      <c r="H120" s="106" t="s">
        <v>679</v>
      </c>
      <c r="I120" s="106" t="s">
        <v>679</v>
      </c>
      <c r="J120" s="105">
        <v>48</v>
      </c>
      <c r="K120" s="105">
        <v>123.465</v>
      </c>
      <c r="L120" s="105" t="s">
        <v>679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768</v>
      </c>
      <c r="W120" s="151" t="s">
        <v>700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6">
        <v>0.44583333333333336</v>
      </c>
      <c r="AS120" s="176">
        <v>0.44791666666666669</v>
      </c>
      <c r="AT120" s="176">
        <v>0.51041666666666663</v>
      </c>
      <c r="AU120" s="136"/>
      <c r="AV120" s="136"/>
      <c r="AW120" s="14"/>
      <c r="AX120" s="14"/>
      <c r="AY120" s="162">
        <f t="shared" si="8"/>
        <v>6.2499999999999944E-2</v>
      </c>
      <c r="AZ120" s="153"/>
      <c r="BA120" s="175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904</v>
      </c>
      <c r="BK120" s="177" t="s">
        <v>906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760</v>
      </c>
      <c r="E121" s="157">
        <v>114</v>
      </c>
      <c r="F121" s="126" t="s">
        <v>713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907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908</v>
      </c>
      <c r="W121" s="151" t="s">
        <v>803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2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796</v>
      </c>
      <c r="BK121" s="18" t="s">
        <v>909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909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766</v>
      </c>
      <c r="E122" s="157">
        <v>115</v>
      </c>
      <c r="F122" s="126" t="s">
        <v>767</v>
      </c>
      <c r="G122" s="142" t="str">
        <f>IF(D122="","*",VLOOKUP(F122,BS_ATIVIDADE[],3,FALSE))</f>
        <v>MODERNIZAÇÃO</v>
      </c>
      <c r="H122" s="106" t="s">
        <v>55</v>
      </c>
      <c r="I122" s="106" t="s">
        <v>816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768</v>
      </c>
      <c r="W122" s="151" t="s">
        <v>910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679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2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911</v>
      </c>
      <c r="BK122" s="18" t="s">
        <v>912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679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782</v>
      </c>
      <c r="E123" s="157">
        <v>92</v>
      </c>
      <c r="F123" s="126" t="s">
        <v>696</v>
      </c>
      <c r="G123" s="142" t="str">
        <f>IF(D123="","*",VLOOKUP(F123,BS_ATIVIDADE[],3,FALSE))</f>
        <v>SOLDA</v>
      </c>
      <c r="H123" s="106" t="s">
        <v>679</v>
      </c>
      <c r="I123" s="105" t="s">
        <v>679</v>
      </c>
      <c r="J123" s="105">
        <v>54</v>
      </c>
      <c r="K123" s="105">
        <v>65.3</v>
      </c>
      <c r="L123" s="105" t="s">
        <v>679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0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773</v>
      </c>
      <c r="W123" s="151" t="s">
        <v>700</v>
      </c>
      <c r="X123" s="104" t="s">
        <v>421</v>
      </c>
      <c r="Y123" s="129" t="s">
        <v>424</v>
      </c>
      <c r="Z123" s="104"/>
      <c r="AA123" s="105" t="s">
        <v>679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6">
        <v>0</v>
      </c>
      <c r="AS123" s="176">
        <v>0</v>
      </c>
      <c r="AT123" s="176">
        <v>0</v>
      </c>
      <c r="AU123" s="136"/>
      <c r="AV123" s="136"/>
      <c r="AW123" s="14"/>
      <c r="AX123" s="14"/>
      <c r="AY123" s="162">
        <f t="shared" si="8"/>
        <v>0</v>
      </c>
      <c r="AZ123" s="153"/>
      <c r="BA123" s="175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904</v>
      </c>
      <c r="BK123" s="177" t="s">
        <v>913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913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776</v>
      </c>
      <c r="E124" s="157">
        <v>118</v>
      </c>
      <c r="F124" s="126" t="s">
        <v>678</v>
      </c>
      <c r="G124" s="142" t="str">
        <f>IF(D124="","*",VLOOKUP(F124,BS_ATIVIDADE[],3,FALSE))</f>
        <v>OUTROS</v>
      </c>
      <c r="H124" s="106" t="s">
        <v>184</v>
      </c>
      <c r="I124" s="106" t="s">
        <v>777</v>
      </c>
      <c r="J124" s="105">
        <v>92</v>
      </c>
      <c r="K124" s="105">
        <v>83.7</v>
      </c>
      <c r="L124" s="105" t="s">
        <v>679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0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773</v>
      </c>
      <c r="W124" s="151" t="s">
        <v>774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679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2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796</v>
      </c>
      <c r="BK124" s="18" t="s">
        <v>914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679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876</v>
      </c>
      <c r="E125" s="157">
        <v>93</v>
      </c>
      <c r="F125" s="126" t="s">
        <v>877</v>
      </c>
      <c r="G125" s="142" t="str">
        <f>IF(D125="","*",VLOOKUP(F125,BS_ATIVIDADE[],3,FALSE))</f>
        <v>LIMPEZA LASTRO</v>
      </c>
      <c r="H125" s="106" t="s">
        <v>679</v>
      </c>
      <c r="I125" s="106" t="s">
        <v>679</v>
      </c>
      <c r="J125" s="105">
        <v>53</v>
      </c>
      <c r="K125" s="105">
        <v>109.05</v>
      </c>
      <c r="L125" s="105" t="s">
        <v>679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773</v>
      </c>
      <c r="W125" s="151" t="s">
        <v>878</v>
      </c>
      <c r="X125" s="104" t="s">
        <v>421</v>
      </c>
      <c r="Y125" s="129" t="s">
        <v>424</v>
      </c>
      <c r="Z125" s="104"/>
      <c r="AA125" s="105" t="s">
        <v>679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6">
        <v>0.37638888888888888</v>
      </c>
      <c r="AS125" s="176">
        <v>0.53125</v>
      </c>
      <c r="AT125" s="176">
        <v>0.59375</v>
      </c>
      <c r="AU125" s="136"/>
      <c r="AV125" s="136"/>
      <c r="AW125" s="14"/>
      <c r="AX125" s="14"/>
      <c r="AY125" s="162">
        <f t="shared" si="8"/>
        <v>6.25E-2</v>
      </c>
      <c r="AZ125" s="153"/>
      <c r="BA125" s="175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736</v>
      </c>
      <c r="BK125" s="177" t="s">
        <v>915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679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690</v>
      </c>
      <c r="E126" s="157">
        <v>60</v>
      </c>
      <c r="F126" s="126" t="s">
        <v>687</v>
      </c>
      <c r="G126" s="142" t="str">
        <f>IF(D126="","*",VLOOKUP(F126,BS_ATIVIDADE[],3,FALSE))</f>
        <v>MECANIZAÇÃO - SOCADORA</v>
      </c>
      <c r="H126" s="106" t="s">
        <v>830</v>
      </c>
      <c r="I126" s="106" t="s">
        <v>830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709</v>
      </c>
      <c r="W126" s="151" t="s">
        <v>688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679</v>
      </c>
      <c r="AG126" s="105" t="s">
        <v>679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2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796</v>
      </c>
      <c r="BK126" s="18" t="s">
        <v>894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679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916</v>
      </c>
      <c r="E127" s="157">
        <v>121</v>
      </c>
      <c r="F127" s="126" t="s">
        <v>847</v>
      </c>
      <c r="G127" s="142" t="str">
        <f>IF(D127="","*",VLOOKUP(F127,BS_ATIVIDADE[],3,FALSE))</f>
        <v>OUTROS</v>
      </c>
      <c r="H127" s="106" t="s">
        <v>679</v>
      </c>
      <c r="I127" s="106" t="s">
        <v>679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917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918</v>
      </c>
      <c r="W127" s="151" t="s">
        <v>919</v>
      </c>
      <c r="X127" s="104" t="s">
        <v>421</v>
      </c>
      <c r="Y127" s="129" t="s">
        <v>424</v>
      </c>
      <c r="Z127" s="104"/>
      <c r="AA127" s="105" t="s">
        <v>679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6">
        <v>0</v>
      </c>
      <c r="AS127" s="176">
        <v>0</v>
      </c>
      <c r="AT127" s="176">
        <v>0</v>
      </c>
      <c r="AU127" s="136"/>
      <c r="AV127" s="136"/>
      <c r="AW127" s="14"/>
      <c r="AX127" s="14"/>
      <c r="AY127" s="162">
        <f t="shared" si="8"/>
        <v>0</v>
      </c>
      <c r="AZ127" s="153"/>
      <c r="BA127" s="175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736</v>
      </c>
      <c r="BK127" s="177" t="s">
        <v>913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679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703</v>
      </c>
      <c r="E128" s="157">
        <v>94</v>
      </c>
      <c r="F128" s="126" t="s">
        <v>704</v>
      </c>
      <c r="G128" s="142" t="str">
        <f>IF(D128="","*",VLOOKUP(F128,BS_ATIVIDADE[],3,FALSE))</f>
        <v>EXPANSÃO</v>
      </c>
      <c r="H128" s="106" t="s">
        <v>679</v>
      </c>
      <c r="I128" s="106" t="s">
        <v>679</v>
      </c>
      <c r="J128" s="105">
        <v>53</v>
      </c>
      <c r="K128" s="105">
        <v>123.59</v>
      </c>
      <c r="L128" s="105" t="s">
        <v>679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785</v>
      </c>
      <c r="W128" s="151" t="s">
        <v>700</v>
      </c>
      <c r="X128" s="104" t="s">
        <v>421</v>
      </c>
      <c r="Y128" s="129" t="s">
        <v>424</v>
      </c>
      <c r="Z128" s="104"/>
      <c r="AA128" s="105" t="s">
        <v>679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6">
        <v>0</v>
      </c>
      <c r="AS128" s="176">
        <v>0</v>
      </c>
      <c r="AT128" s="176">
        <v>0</v>
      </c>
      <c r="AU128" s="136"/>
      <c r="AV128" s="136"/>
      <c r="AW128" s="14"/>
      <c r="AX128" s="14"/>
      <c r="AY128" s="162">
        <f t="shared" si="8"/>
        <v>0</v>
      </c>
      <c r="AZ128" s="153"/>
      <c r="BA128" s="175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904</v>
      </c>
      <c r="BK128" s="177" t="s">
        <v>913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679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7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2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7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2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703</v>
      </c>
      <c r="E131" s="157"/>
      <c r="F131" s="126" t="s">
        <v>704</v>
      </c>
      <c r="G131" s="142" t="str">
        <f>IF(D131="","*",VLOOKUP(F131,BS_ATIVIDADE[],3,FALSE))</f>
        <v>EXPANSÃO</v>
      </c>
      <c r="H131" s="106" t="s">
        <v>679</v>
      </c>
      <c r="I131" s="106" t="s">
        <v>679</v>
      </c>
      <c r="J131" s="105">
        <v>70</v>
      </c>
      <c r="K131" s="105">
        <v>113.5</v>
      </c>
      <c r="L131" s="105" t="s">
        <v>679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706</v>
      </c>
      <c r="W131" s="151" t="s">
        <v>700</v>
      </c>
      <c r="X131" s="104" t="s">
        <v>421</v>
      </c>
      <c r="Y131" s="129"/>
      <c r="Z131" s="104"/>
      <c r="AA131" s="105" t="s">
        <v>679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2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703</v>
      </c>
      <c r="E132" s="157">
        <v>40</v>
      </c>
      <c r="F132" s="126" t="s">
        <v>790</v>
      </c>
      <c r="G132" s="142" t="str">
        <f>IF(D132="","*",VLOOKUP(F132,BS_ATIVIDADE[],3,FALSE))</f>
        <v>EXPANSÃO</v>
      </c>
      <c r="H132" s="106" t="s">
        <v>679</v>
      </c>
      <c r="I132" s="106" t="s">
        <v>679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706</v>
      </c>
      <c r="W132" s="151" t="s">
        <v>920</v>
      </c>
      <c r="X132" s="104" t="s">
        <v>421</v>
      </c>
      <c r="Y132" s="129" t="s">
        <v>424</v>
      </c>
      <c r="Z132" s="104"/>
      <c r="AA132" s="105" t="s">
        <v>679</v>
      </c>
      <c r="AB132" s="103"/>
      <c r="AC132" s="152"/>
      <c r="AD132" s="107"/>
      <c r="AE132" s="105"/>
      <c r="AF132" s="105"/>
      <c r="AG132" s="105"/>
      <c r="AH132" s="15"/>
      <c r="AI132" s="126" t="s">
        <v>704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2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921</v>
      </c>
      <c r="BK132" s="18" t="s">
        <v>922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679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695</v>
      </c>
      <c r="E133" s="157"/>
      <c r="F133" s="126" t="s">
        <v>696</v>
      </c>
      <c r="G133" s="142" t="str">
        <f>IF(D133="","*",VLOOKUP(F133,BS_ATIVIDADE[],3,FALSE))</f>
        <v>SOLDA</v>
      </c>
      <c r="H133" s="106" t="s">
        <v>679</v>
      </c>
      <c r="I133" s="106" t="s">
        <v>679</v>
      </c>
      <c r="J133" s="105">
        <v>70</v>
      </c>
      <c r="K133" s="105">
        <v>87.3</v>
      </c>
      <c r="L133" s="105" t="s">
        <v>679</v>
      </c>
      <c r="M133" s="105" t="s">
        <v>792</v>
      </c>
      <c r="N133" s="150" t="s">
        <v>793</v>
      </c>
      <c r="O133" s="106">
        <v>0.375</v>
      </c>
      <c r="P133" s="106">
        <v>6.25E-2</v>
      </c>
      <c r="Q133" s="170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699</v>
      </c>
      <c r="W133" s="151" t="s">
        <v>700</v>
      </c>
      <c r="X133" s="104" t="s">
        <v>421</v>
      </c>
      <c r="Y133" s="129" t="s">
        <v>424</v>
      </c>
      <c r="Z133" s="104"/>
      <c r="AA133" s="105" t="s">
        <v>679</v>
      </c>
      <c r="AB133" s="126"/>
      <c r="AC133" s="126" t="s">
        <v>679</v>
      </c>
      <c r="AD133" s="107" t="s">
        <v>679</v>
      </c>
      <c r="AE133" s="105" t="s">
        <v>679</v>
      </c>
      <c r="AF133" s="105" t="s">
        <v>679</v>
      </c>
      <c r="AG133" s="105" t="s">
        <v>679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2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923</v>
      </c>
      <c r="BK133" s="18" t="s">
        <v>924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924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677</v>
      </c>
      <c r="E134" s="157"/>
      <c r="F134" s="126" t="s">
        <v>687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0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682</v>
      </c>
      <c r="W134" s="151" t="s">
        <v>688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679</v>
      </c>
      <c r="AD134" s="107">
        <v>0.29166666666666669</v>
      </c>
      <c r="AE134" s="105">
        <v>6249</v>
      </c>
      <c r="AF134" s="105" t="s">
        <v>679</v>
      </c>
      <c r="AG134" s="105" t="s">
        <v>679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2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925</v>
      </c>
      <c r="BK134" s="18" t="s">
        <v>925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925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712</v>
      </c>
      <c r="E135" s="157"/>
      <c r="F135" s="126" t="s">
        <v>717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0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714</v>
      </c>
      <c r="W135" s="151" t="s">
        <v>718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679</v>
      </c>
      <c r="AD135" s="107">
        <v>0.29166666666666669</v>
      </c>
      <c r="AE135" s="105">
        <v>9341</v>
      </c>
      <c r="AF135" s="105" t="s">
        <v>679</v>
      </c>
      <c r="AG135" s="105" t="s">
        <v>679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2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926</v>
      </c>
      <c r="BK135" s="18" t="s">
        <v>926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926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813</v>
      </c>
      <c r="E136" s="157">
        <v>130</v>
      </c>
      <c r="F136" s="126" t="s">
        <v>696</v>
      </c>
      <c r="G136" s="142" t="str">
        <f>IF(D136="","*",VLOOKUP(F136,BS_ATIVIDADE[],3,FALSE))</f>
        <v>SOLDA</v>
      </c>
      <c r="H136" s="106" t="s">
        <v>679</v>
      </c>
      <c r="I136" s="106" t="s">
        <v>679</v>
      </c>
      <c r="J136" s="105">
        <v>48</v>
      </c>
      <c r="K136" s="105">
        <v>91.5</v>
      </c>
      <c r="L136" s="105" t="s">
        <v>679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908</v>
      </c>
      <c r="W136" s="151" t="s">
        <v>700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2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927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679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755</v>
      </c>
      <c r="E137" s="157">
        <v>131</v>
      </c>
      <c r="F137" s="126" t="s">
        <v>696</v>
      </c>
      <c r="G137" s="142" t="str">
        <f>IF(D137="","*",VLOOKUP(F137,BS_ATIVIDADE[],3,FALSE))</f>
        <v>SOLDA</v>
      </c>
      <c r="H137" s="106" t="s">
        <v>679</v>
      </c>
      <c r="I137" s="106" t="s">
        <v>679</v>
      </c>
      <c r="J137" s="105">
        <v>48</v>
      </c>
      <c r="K137" s="105">
        <v>91.5</v>
      </c>
      <c r="L137" s="105" t="s">
        <v>679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908</v>
      </c>
      <c r="W137" s="151" t="s">
        <v>700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2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927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679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69" t="s">
        <v>686</v>
      </c>
      <c r="E138" s="157"/>
      <c r="F138" s="126" t="s">
        <v>687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0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682</v>
      </c>
      <c r="W138" s="151" t="s">
        <v>688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679</v>
      </c>
      <c r="AF138" s="105" t="s">
        <v>679</v>
      </c>
      <c r="AG138" s="105" t="s">
        <v>679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2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928</v>
      </c>
      <c r="BK138" s="18" t="s">
        <v>929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929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69" t="s">
        <v>720</v>
      </c>
      <c r="E139" s="157"/>
      <c r="F139" s="126" t="s">
        <v>721</v>
      </c>
      <c r="G139" s="142" t="str">
        <f>IF(D139="","*",VLOOKUP(F139,BS_ATIVIDADE[],3,FALSE))</f>
        <v>DORMENTE - SUBSTITUIÇÂO</v>
      </c>
      <c r="H139" s="105" t="s">
        <v>679</v>
      </c>
      <c r="I139" s="105" t="s">
        <v>679</v>
      </c>
      <c r="J139" s="105">
        <v>56</v>
      </c>
      <c r="K139" s="105">
        <v>205</v>
      </c>
      <c r="L139" s="105" t="s">
        <v>679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0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722</v>
      </c>
      <c r="W139" s="151" t="s">
        <v>799</v>
      </c>
      <c r="X139" s="104" t="s">
        <v>421</v>
      </c>
      <c r="Y139" s="129" t="s">
        <v>424</v>
      </c>
      <c r="Z139" s="104"/>
      <c r="AA139" s="105" t="s">
        <v>679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930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2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931</v>
      </c>
      <c r="BK139" s="18" t="s">
        <v>932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932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857</v>
      </c>
      <c r="E140" s="157">
        <v>81</v>
      </c>
      <c r="F140" s="126" t="s">
        <v>721</v>
      </c>
      <c r="G140" s="142" t="str">
        <f>IF(D140="","*",VLOOKUP(F140,BS_ATIVIDADE[],3,FALSE))</f>
        <v>DORMENTE - SUBSTITUIÇÂO</v>
      </c>
      <c r="H140" s="105" t="s">
        <v>679</v>
      </c>
      <c r="I140" s="105" t="s">
        <v>679</v>
      </c>
      <c r="J140" s="105">
        <v>56</v>
      </c>
      <c r="K140" s="105">
        <v>205</v>
      </c>
      <c r="L140" s="105" t="s">
        <v>679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0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858</v>
      </c>
      <c r="W140" s="151" t="s">
        <v>799</v>
      </c>
      <c r="X140" s="104" t="s">
        <v>421</v>
      </c>
      <c r="Y140" s="129" t="s">
        <v>424</v>
      </c>
      <c r="Z140" s="104"/>
      <c r="AA140" s="105" t="s">
        <v>679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2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933</v>
      </c>
      <c r="BK140" s="18" t="s">
        <v>934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934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801</v>
      </c>
      <c r="E141" s="157">
        <v>108</v>
      </c>
      <c r="F141" s="126" t="s">
        <v>696</v>
      </c>
      <c r="G141" s="142" t="str">
        <f>IF(D141="","*",VLOOKUP(F141,BS_ATIVIDADE[],3,FALSE))</f>
        <v>SOLDA</v>
      </c>
      <c r="H141" s="106" t="s">
        <v>679</v>
      </c>
      <c r="I141" s="106" t="s">
        <v>679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900</v>
      </c>
      <c r="W141" s="151" t="s">
        <v>700</v>
      </c>
      <c r="X141" s="104" t="s">
        <v>421</v>
      </c>
      <c r="Y141" s="129" t="s">
        <v>424</v>
      </c>
      <c r="Z141" s="104"/>
      <c r="AA141" s="105" t="s">
        <v>679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2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736</v>
      </c>
      <c r="BK141" s="18" t="s">
        <v>935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935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69" t="s">
        <v>726</v>
      </c>
      <c r="E142" s="157"/>
      <c r="F142" s="126" t="s">
        <v>713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859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860</v>
      </c>
      <c r="W142" s="151" t="s">
        <v>803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679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2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936</v>
      </c>
      <c r="BK142" s="18" t="s">
        <v>936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936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7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2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692</v>
      </c>
      <c r="E144" s="157">
        <v>4</v>
      </c>
      <c r="F144" s="126" t="s">
        <v>693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742</v>
      </c>
      <c r="W144" s="151" t="s">
        <v>743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679</v>
      </c>
      <c r="AG144" s="105" t="s">
        <v>679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2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937</v>
      </c>
      <c r="BK144" s="18" t="s">
        <v>937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937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69" t="s">
        <v>746</v>
      </c>
      <c r="E145" s="157"/>
      <c r="F145" s="126" t="s">
        <v>687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0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709</v>
      </c>
      <c r="W145" s="151" t="s">
        <v>688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2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938</v>
      </c>
      <c r="BK145" s="18" t="s">
        <v>939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69" t="s">
        <v>749</v>
      </c>
      <c r="E146" s="157"/>
      <c r="F146" s="126" t="s">
        <v>678</v>
      </c>
      <c r="G146" s="142" t="str">
        <f>IF(D146="","*",VLOOKUP(F146,BS_ATIVIDADE[],3,FALSE))</f>
        <v>OUTROS</v>
      </c>
      <c r="H146" s="106" t="s">
        <v>201</v>
      </c>
      <c r="I146" s="106" t="s">
        <v>751</v>
      </c>
      <c r="J146" s="105">
        <v>55</v>
      </c>
      <c r="K146" s="105">
        <v>102</v>
      </c>
      <c r="L146" s="105" t="s">
        <v>679</v>
      </c>
      <c r="M146" s="105" t="s">
        <v>864</v>
      </c>
      <c r="N146" s="150" t="s">
        <v>865</v>
      </c>
      <c r="O146" s="106">
        <v>0.39583333333333331</v>
      </c>
      <c r="P146" s="106">
        <v>4.1666666666666664E-2</v>
      </c>
      <c r="Q146" s="170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866</v>
      </c>
      <c r="W146" s="151" t="s">
        <v>683</v>
      </c>
      <c r="X146" s="104" t="s">
        <v>421</v>
      </c>
      <c r="Y146" s="129" t="s">
        <v>424</v>
      </c>
      <c r="Z146" s="104"/>
      <c r="AA146" s="105" t="s">
        <v>940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2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941</v>
      </c>
      <c r="BK146" s="18" t="s">
        <v>942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942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760</v>
      </c>
      <c r="E147" s="157">
        <v>114</v>
      </c>
      <c r="F147" s="126" t="s">
        <v>713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908</v>
      </c>
      <c r="W147" s="151" t="s">
        <v>943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2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944</v>
      </c>
      <c r="BK147" s="18" t="s">
        <v>944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944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7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2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819</v>
      </c>
      <c r="E149" s="157">
        <v>61</v>
      </c>
      <c r="F149" s="126" t="s">
        <v>820</v>
      </c>
      <c r="G149" s="142" t="str">
        <f>IF(D149="","*",VLOOKUP(F149,BS_ATIVIDADE[],3,FALSE))</f>
        <v>OUTROS</v>
      </c>
      <c r="H149" s="106" t="s">
        <v>679</v>
      </c>
      <c r="I149" s="106" t="s">
        <v>679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821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822</v>
      </c>
      <c r="W149" s="151" t="s">
        <v>823</v>
      </c>
      <c r="X149" s="104" t="s">
        <v>416</v>
      </c>
      <c r="Y149" s="129" t="s">
        <v>415</v>
      </c>
      <c r="Z149" s="104"/>
      <c r="AA149" s="105" t="s">
        <v>679</v>
      </c>
      <c r="AB149" s="103"/>
      <c r="AC149" s="152"/>
      <c r="AD149" s="107" t="s">
        <v>679</v>
      </c>
      <c r="AE149" s="105" t="s">
        <v>679</v>
      </c>
      <c r="AF149" s="105" t="s">
        <v>679</v>
      </c>
      <c r="AG149" s="105" t="s">
        <v>679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2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945</v>
      </c>
      <c r="BK149" s="18" t="s">
        <v>946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679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18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772</v>
      </c>
      <c r="E150" s="157">
        <v>61</v>
      </c>
      <c r="F150" s="126" t="s">
        <v>825</v>
      </c>
      <c r="G150" s="142" t="str">
        <f>IF(D150="","*",VLOOKUP(F150,BS_ATIVIDADE[],3,FALSE))</f>
        <v>MODERNIZAÇÃO</v>
      </c>
      <c r="H150" s="178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821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822</v>
      </c>
      <c r="W150" s="151" t="s">
        <v>826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679</v>
      </c>
      <c r="AG150" s="105" t="s">
        <v>679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2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947</v>
      </c>
      <c r="BK150" s="18" t="s">
        <v>948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679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829</v>
      </c>
      <c r="E151" s="157">
        <v>62</v>
      </c>
      <c r="F151" s="126" t="s">
        <v>758</v>
      </c>
      <c r="G151" s="142" t="str">
        <f>IF(D151="","*",VLOOKUP(F151,BS_ATIVIDADE[],3,FALSE))</f>
        <v>MODERNIZAÇÃO</v>
      </c>
      <c r="H151" s="178" t="s">
        <v>679</v>
      </c>
      <c r="I151" s="106" t="s">
        <v>679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822</v>
      </c>
      <c r="W151" s="151" t="s">
        <v>700</v>
      </c>
      <c r="X151" s="104" t="s">
        <v>416</v>
      </c>
      <c r="Y151" s="129" t="s">
        <v>415</v>
      </c>
      <c r="Z151" s="104"/>
      <c r="AA151" s="105" t="s">
        <v>679</v>
      </c>
      <c r="AB151" s="103"/>
      <c r="AC151" s="152"/>
      <c r="AD151" s="107"/>
      <c r="AE151" s="105"/>
      <c r="AF151" s="105" t="s">
        <v>679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2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945</v>
      </c>
      <c r="BK151" s="18" t="s">
        <v>949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949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819</v>
      </c>
      <c r="E152" s="157">
        <v>61</v>
      </c>
      <c r="F152" s="126" t="s">
        <v>820</v>
      </c>
      <c r="G152" s="142" t="str">
        <f>IF(D152="","*",VLOOKUP(F152,BS_ATIVIDADE[],3,FALSE))</f>
        <v>OUTROS</v>
      </c>
      <c r="H152" s="178" t="s">
        <v>679</v>
      </c>
      <c r="I152" s="106" t="s">
        <v>679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835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822</v>
      </c>
      <c r="W152" s="151" t="s">
        <v>836</v>
      </c>
      <c r="X152" s="104" t="s">
        <v>416</v>
      </c>
      <c r="Y152" s="129" t="s">
        <v>415</v>
      </c>
      <c r="Z152" s="104"/>
      <c r="AA152" s="105" t="s">
        <v>679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2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950</v>
      </c>
      <c r="BK152" s="18" t="s">
        <v>950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951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776</v>
      </c>
      <c r="E153" s="157">
        <v>66</v>
      </c>
      <c r="F153" s="126" t="s">
        <v>717</v>
      </c>
      <c r="G153" s="142" t="str">
        <f>IF(D153="","*",VLOOKUP(F153,BS_ATIVIDADE[],3,FALSE))</f>
        <v>OUTROS</v>
      </c>
      <c r="H153" s="178" t="s">
        <v>184</v>
      </c>
      <c r="I153" s="106" t="s">
        <v>777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822</v>
      </c>
      <c r="W153" s="151" t="s">
        <v>837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679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2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950</v>
      </c>
      <c r="BK153" s="18" t="s">
        <v>950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950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782</v>
      </c>
      <c r="E154" s="157">
        <v>146</v>
      </c>
      <c r="F154" s="126" t="s">
        <v>696</v>
      </c>
      <c r="G154" s="142" t="str">
        <f>IF(D154="","*",VLOOKUP(F154,BS_ATIVIDADE[],3,FALSE))</f>
        <v>SOLDA</v>
      </c>
      <c r="H154" s="106" t="s">
        <v>679</v>
      </c>
      <c r="I154" s="106" t="s">
        <v>679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773</v>
      </c>
      <c r="W154" s="151" t="s">
        <v>700</v>
      </c>
      <c r="X154" s="104" t="s">
        <v>421</v>
      </c>
      <c r="Y154" s="129" t="s">
        <v>424</v>
      </c>
      <c r="Z154" s="104"/>
      <c r="AA154" s="105" t="s">
        <v>679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2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952</v>
      </c>
      <c r="BK154" s="18" t="s">
        <v>953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679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876</v>
      </c>
      <c r="E155" s="157">
        <v>93</v>
      </c>
      <c r="F155" s="126" t="s">
        <v>877</v>
      </c>
      <c r="G155" s="142" t="str">
        <f>IF(D155="","*",VLOOKUP(F155,BS_ATIVIDADE[],3,FALSE))</f>
        <v>LIMPEZA LASTRO</v>
      </c>
      <c r="H155" s="106" t="s">
        <v>679</v>
      </c>
      <c r="I155" s="106" t="s">
        <v>679</v>
      </c>
      <c r="J155" s="105">
        <v>53</v>
      </c>
      <c r="K155" s="105">
        <v>109.05</v>
      </c>
      <c r="L155" s="105" t="s">
        <v>679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773</v>
      </c>
      <c r="W155" s="151" t="s">
        <v>878</v>
      </c>
      <c r="X155" s="104" t="s">
        <v>421</v>
      </c>
      <c r="Y155" s="129" t="s">
        <v>424</v>
      </c>
      <c r="Z155" s="104"/>
      <c r="AA155" s="105" t="s">
        <v>679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2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954</v>
      </c>
      <c r="BK155" s="18" t="s">
        <v>955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955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690</v>
      </c>
      <c r="E156" s="157">
        <v>60</v>
      </c>
      <c r="F156" s="126" t="s">
        <v>687</v>
      </c>
      <c r="G156" s="142" t="str">
        <f>IF(D156="","*",VLOOKUP(F156,BS_ATIVIDADE[],3,FALSE))</f>
        <v>MECANIZAÇÃO - SOCADORA</v>
      </c>
      <c r="H156" s="106" t="s">
        <v>830</v>
      </c>
      <c r="I156" s="106" t="s">
        <v>830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709</v>
      </c>
      <c r="W156" s="151" t="s">
        <v>688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679</v>
      </c>
      <c r="AG156" s="105" t="s">
        <v>679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2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956</v>
      </c>
      <c r="BK156" s="18" t="s">
        <v>956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956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779</v>
      </c>
      <c r="E157" s="157">
        <v>57</v>
      </c>
      <c r="F157" s="126" t="s">
        <v>758</v>
      </c>
      <c r="G157" s="142" t="str">
        <f>IF(D157="","*",VLOOKUP(F157,BS_ATIVIDADE[],3,FALSE))</f>
        <v>MODERNIZAÇÃO</v>
      </c>
      <c r="H157" s="106" t="s">
        <v>679</v>
      </c>
      <c r="I157" s="106" t="s">
        <v>679</v>
      </c>
      <c r="J157" s="105">
        <v>48</v>
      </c>
      <c r="K157" s="105">
        <v>123.363</v>
      </c>
      <c r="L157" s="105" t="s">
        <v>679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768</v>
      </c>
      <c r="W157" s="151" t="s">
        <v>700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2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957</v>
      </c>
      <c r="BK157" s="18" t="s">
        <v>958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679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812</v>
      </c>
      <c r="E158" s="157">
        <v>58</v>
      </c>
      <c r="F158" s="126" t="s">
        <v>758</v>
      </c>
      <c r="G158" s="142" t="str">
        <f>IF(D158="","*",VLOOKUP(F158,BS_ATIVIDADE[],3,FALSE))</f>
        <v>MODERNIZAÇÃO</v>
      </c>
      <c r="H158" s="106" t="s">
        <v>679</v>
      </c>
      <c r="I158" s="106" t="s">
        <v>679</v>
      </c>
      <c r="J158" s="105">
        <v>48</v>
      </c>
      <c r="K158" s="105">
        <v>123.465</v>
      </c>
      <c r="L158" s="105" t="s">
        <v>679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768</v>
      </c>
      <c r="W158" s="151" t="s">
        <v>700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2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957</v>
      </c>
      <c r="BK158" s="18" t="s">
        <v>958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679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703</v>
      </c>
      <c r="E159" s="157">
        <v>94</v>
      </c>
      <c r="F159" s="126" t="s">
        <v>704</v>
      </c>
      <c r="G159" s="142" t="str">
        <f>IF(D159="","*",VLOOKUP(F159,BS_ATIVIDADE[],3,FALSE))</f>
        <v>EXPANSÃO</v>
      </c>
      <c r="H159" s="106" t="s">
        <v>679</v>
      </c>
      <c r="I159" s="106" t="s">
        <v>679</v>
      </c>
      <c r="J159" s="105">
        <v>53</v>
      </c>
      <c r="K159" s="105">
        <v>123.59</v>
      </c>
      <c r="L159" s="105" t="s">
        <v>679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959</v>
      </c>
      <c r="W159" s="151" t="s">
        <v>700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2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960</v>
      </c>
      <c r="BK159" s="18" t="s">
        <v>960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679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7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2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7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2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703</v>
      </c>
      <c r="E162" s="157"/>
      <c r="F162" s="126" t="s">
        <v>704</v>
      </c>
      <c r="G162" s="142" t="str">
        <f>IF(D162="","*",VLOOKUP(F162,BS_ATIVIDADE[],3,FALSE))</f>
        <v>EXPANSÃO</v>
      </c>
      <c r="H162" s="106" t="s">
        <v>679</v>
      </c>
      <c r="I162" s="106" t="s">
        <v>679</v>
      </c>
      <c r="J162" s="105">
        <v>70</v>
      </c>
      <c r="K162" s="105">
        <v>113.4</v>
      </c>
      <c r="L162" s="105" t="s">
        <v>679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961</v>
      </c>
      <c r="W162" s="151" t="s">
        <v>700</v>
      </c>
      <c r="X162" s="104" t="s">
        <v>421</v>
      </c>
      <c r="Y162" s="129" t="s">
        <v>424</v>
      </c>
      <c r="Z162" s="104"/>
      <c r="AA162" s="105" t="s">
        <v>679</v>
      </c>
      <c r="AB162" s="103"/>
      <c r="AC162" s="126" t="s">
        <v>679</v>
      </c>
      <c r="AD162" s="105" t="s">
        <v>679</v>
      </c>
      <c r="AE162" s="105" t="s">
        <v>679</v>
      </c>
      <c r="AF162" s="105" t="s">
        <v>679</v>
      </c>
      <c r="AG162" s="105" t="s">
        <v>679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2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962</v>
      </c>
      <c r="BK162" s="18" t="s">
        <v>963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679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695</v>
      </c>
      <c r="E163" s="157"/>
      <c r="F163" s="126" t="s">
        <v>696</v>
      </c>
      <c r="G163" s="142" t="str">
        <f>IF(D163="","*",VLOOKUP(F163,BS_ATIVIDADE[],3,FALSE))</f>
        <v>SOLDA</v>
      </c>
      <c r="H163" s="106" t="s">
        <v>679</v>
      </c>
      <c r="I163" s="106" t="s">
        <v>679</v>
      </c>
      <c r="J163" s="105">
        <v>70</v>
      </c>
      <c r="K163" s="105">
        <v>134.9</v>
      </c>
      <c r="L163" s="105" t="s">
        <v>679</v>
      </c>
      <c r="M163" s="105" t="s">
        <v>697</v>
      </c>
      <c r="N163" s="150" t="s">
        <v>698</v>
      </c>
      <c r="O163" s="106">
        <v>0.33333333333333331</v>
      </c>
      <c r="P163" s="106">
        <v>6.25E-2</v>
      </c>
      <c r="Q163" s="170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699</v>
      </c>
      <c r="W163" s="151" t="s">
        <v>700</v>
      </c>
      <c r="X163" s="104" t="s">
        <v>421</v>
      </c>
      <c r="Y163" s="129"/>
      <c r="Z163" s="104"/>
      <c r="AA163" s="105" t="s">
        <v>679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2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677</v>
      </c>
      <c r="E164" s="157"/>
      <c r="F164" s="126" t="s">
        <v>678</v>
      </c>
      <c r="G164" s="142" t="str">
        <f>IF(D164="","*",VLOOKUP(F164,BS_ATIVIDADE[],3,FALSE))</f>
        <v>OUTROS</v>
      </c>
      <c r="H164" s="106" t="s">
        <v>360</v>
      </c>
      <c r="I164" s="106" t="s">
        <v>964</v>
      </c>
      <c r="J164" s="105">
        <v>70</v>
      </c>
      <c r="K164" s="105">
        <v>82</v>
      </c>
      <c r="L164" s="105" t="s">
        <v>679</v>
      </c>
      <c r="M164" s="105" t="s">
        <v>965</v>
      </c>
      <c r="N164" s="150" t="s">
        <v>966</v>
      </c>
      <c r="O164" s="106">
        <v>0.33333333333333331</v>
      </c>
      <c r="P164" s="106">
        <v>4.1666666666666664E-2</v>
      </c>
      <c r="Q164" s="170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682</v>
      </c>
      <c r="W164" s="151" t="s">
        <v>683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679</v>
      </c>
      <c r="AD164" s="107">
        <v>0.29166666666666669</v>
      </c>
      <c r="AE164" s="105">
        <v>6249</v>
      </c>
      <c r="AF164" s="105" t="s">
        <v>679</v>
      </c>
      <c r="AG164" s="105" t="s">
        <v>679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2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967</v>
      </c>
      <c r="BK164" s="18" t="s">
        <v>968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679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712</v>
      </c>
      <c r="E165" s="157"/>
      <c r="F165" s="126" t="s">
        <v>713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697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714</v>
      </c>
      <c r="W165" s="151" t="s">
        <v>969</v>
      </c>
      <c r="X165" s="104" t="s">
        <v>421</v>
      </c>
      <c r="Y165" s="129" t="s">
        <v>424</v>
      </c>
      <c r="Z165" s="104"/>
      <c r="AA165" s="105" t="s">
        <v>970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679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9">
        <f>BS_CONTROLE[[#This Row],[Local - Partida]]</f>
        <v>106109</v>
      </c>
      <c r="AL165" s="179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2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971</v>
      </c>
      <c r="BK165" s="17" t="s">
        <v>972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679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7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2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686</v>
      </c>
      <c r="E167" s="157"/>
      <c r="F167" s="126" t="s">
        <v>678</v>
      </c>
      <c r="G167" s="142" t="str">
        <f>IF(D167="","*",VLOOKUP(F167,BS_ATIVIDADE[],3,FALSE))</f>
        <v>OUTROS</v>
      </c>
      <c r="H167" s="105" t="s">
        <v>104</v>
      </c>
      <c r="I167" s="105" t="s">
        <v>973</v>
      </c>
      <c r="J167" s="105">
        <v>56</v>
      </c>
      <c r="K167" s="105">
        <v>201</v>
      </c>
      <c r="L167" s="105" t="s">
        <v>679</v>
      </c>
      <c r="M167" s="105" t="s">
        <v>974</v>
      </c>
      <c r="N167" s="150" t="s">
        <v>975</v>
      </c>
      <c r="O167" s="106">
        <v>0.33333333333333331</v>
      </c>
      <c r="P167" s="106">
        <v>4.1666666666666664E-2</v>
      </c>
      <c r="Q167" s="170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682</v>
      </c>
      <c r="W167" s="151" t="s">
        <v>683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679</v>
      </c>
      <c r="AD167" s="107">
        <v>0.33333333333333331</v>
      </c>
      <c r="AE167" s="105">
        <v>6241</v>
      </c>
      <c r="AF167" s="105" t="s">
        <v>679</v>
      </c>
      <c r="AG167" s="105" t="s">
        <v>679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2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976</v>
      </c>
      <c r="BK167" s="18" t="s">
        <v>977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679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978</v>
      </c>
      <c r="E168" s="157">
        <v>162</v>
      </c>
      <c r="F168" s="126" t="s">
        <v>687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709</v>
      </c>
      <c r="W168" s="151" t="s">
        <v>688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679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2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979</v>
      </c>
      <c r="BK168" s="18" t="s">
        <v>980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679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7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2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7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2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7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2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7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2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692</v>
      </c>
      <c r="E173" s="157">
        <v>4</v>
      </c>
      <c r="F173" s="126" t="s">
        <v>693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742</v>
      </c>
      <c r="W173" s="151" t="s">
        <v>743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679</v>
      </c>
      <c r="AD173" s="107">
        <v>0.33333333333333331</v>
      </c>
      <c r="AE173" s="105">
        <v>6251</v>
      </c>
      <c r="AF173" s="105" t="s">
        <v>679</v>
      </c>
      <c r="AG173" s="105" t="s">
        <v>679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2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981</v>
      </c>
      <c r="BK173" s="18" t="s">
        <v>982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679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746</v>
      </c>
      <c r="E174" s="157"/>
      <c r="F174" s="126" t="s">
        <v>687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0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709</v>
      </c>
      <c r="W174" s="151" t="s">
        <v>688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2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813</v>
      </c>
      <c r="E175" s="157">
        <v>169</v>
      </c>
      <c r="F175" s="126" t="s">
        <v>696</v>
      </c>
      <c r="G175" s="142" t="str">
        <f>IF(D175="","*",VLOOKUP(F175,BS_ATIVIDADE[],3,FALSE))</f>
        <v>SOLDA</v>
      </c>
      <c r="H175" s="106" t="s">
        <v>679</v>
      </c>
      <c r="I175" s="106" t="s">
        <v>679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908</v>
      </c>
      <c r="W175" s="151" t="s">
        <v>700</v>
      </c>
      <c r="X175" s="104" t="s">
        <v>421</v>
      </c>
      <c r="Y175" s="129" t="s">
        <v>424</v>
      </c>
      <c r="Z175" s="104"/>
      <c r="AA175" s="105" t="s">
        <v>679</v>
      </c>
      <c r="AB175" s="103"/>
      <c r="AC175" s="126" t="s">
        <v>679</v>
      </c>
      <c r="AD175" s="107" t="s">
        <v>679</v>
      </c>
      <c r="AE175" s="107" t="s">
        <v>679</v>
      </c>
      <c r="AF175" s="107" t="s">
        <v>679</v>
      </c>
      <c r="AG175" s="107" t="s">
        <v>679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2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983</v>
      </c>
      <c r="BK175" s="18" t="s">
        <v>984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679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755</v>
      </c>
      <c r="E176" s="157">
        <v>170</v>
      </c>
      <c r="F176" s="126" t="s">
        <v>696</v>
      </c>
      <c r="G176" s="142" t="str">
        <f>IF(D176="","*",VLOOKUP(F176,BS_ATIVIDADE[],3,FALSE))</f>
        <v>SOLDA</v>
      </c>
      <c r="H176" s="106" t="s">
        <v>679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908</v>
      </c>
      <c r="W176" s="151" t="s">
        <v>700</v>
      </c>
      <c r="X176" s="104" t="s">
        <v>421</v>
      </c>
      <c r="Y176" s="129" t="s">
        <v>424</v>
      </c>
      <c r="Z176" s="104"/>
      <c r="AA176" s="105" t="s">
        <v>679</v>
      </c>
      <c r="AB176" s="103"/>
      <c r="AC176" s="126" t="s">
        <v>679</v>
      </c>
      <c r="AD176" s="107" t="s">
        <v>679</v>
      </c>
      <c r="AE176" s="107" t="s">
        <v>679</v>
      </c>
      <c r="AF176" s="107" t="s">
        <v>679</v>
      </c>
      <c r="AG176" s="107" t="s">
        <v>679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2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983</v>
      </c>
      <c r="BK176" s="18" t="s">
        <v>984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679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846</v>
      </c>
      <c r="E177" s="157">
        <v>171</v>
      </c>
      <c r="F177" s="126" t="s">
        <v>877</v>
      </c>
      <c r="G177" s="142" t="str">
        <f>IF(D177="","*",VLOOKUP(F177,BS_ATIVIDADE[],3,FALSE))</f>
        <v>LIMPEZA LASTRO</v>
      </c>
      <c r="H177" s="106" t="s">
        <v>679</v>
      </c>
      <c r="I177" s="106" t="s">
        <v>679</v>
      </c>
      <c r="J177" s="105">
        <v>55</v>
      </c>
      <c r="K177" s="105">
        <v>135</v>
      </c>
      <c r="L177" s="105" t="s">
        <v>679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908</v>
      </c>
      <c r="W177" s="151" t="s">
        <v>878</v>
      </c>
      <c r="X177" s="104" t="s">
        <v>421</v>
      </c>
      <c r="Y177" s="129" t="s">
        <v>424</v>
      </c>
      <c r="Z177" s="104"/>
      <c r="AA177" s="105" t="s">
        <v>679</v>
      </c>
      <c r="AB177" s="103"/>
      <c r="AC177" s="126" t="s">
        <v>679</v>
      </c>
      <c r="AD177" s="107" t="s">
        <v>679</v>
      </c>
      <c r="AE177" s="107" t="s">
        <v>679</v>
      </c>
      <c r="AF177" s="107" t="s">
        <v>679</v>
      </c>
      <c r="AG177" s="107" t="s">
        <v>679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2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983</v>
      </c>
      <c r="BK177" s="18" t="s">
        <v>985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679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7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2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986</v>
      </c>
      <c r="E179" s="157">
        <v>173</v>
      </c>
      <c r="F179" s="126" t="s">
        <v>820</v>
      </c>
      <c r="G179" s="142" t="str">
        <f>IF(D179="","*",VLOOKUP(F179,BS_ATIVIDADE[],3,FALSE))</f>
        <v>OUTROS</v>
      </c>
      <c r="H179" s="106" t="s">
        <v>679</v>
      </c>
      <c r="I179" s="106" t="s">
        <v>679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987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768</v>
      </c>
      <c r="W179" s="151" t="s">
        <v>988</v>
      </c>
      <c r="X179" s="104" t="s">
        <v>416</v>
      </c>
      <c r="Y179" s="129" t="s">
        <v>415</v>
      </c>
      <c r="Z179" s="104"/>
      <c r="AA179" s="105" t="s">
        <v>679</v>
      </c>
      <c r="AB179" s="103"/>
      <c r="AC179" s="126" t="s">
        <v>679</v>
      </c>
      <c r="AD179" s="107" t="s">
        <v>679</v>
      </c>
      <c r="AE179" s="107" t="s">
        <v>679</v>
      </c>
      <c r="AF179" s="107" t="s">
        <v>679</v>
      </c>
      <c r="AG179" s="107" t="s">
        <v>679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679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2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989</v>
      </c>
      <c r="BK179" s="18" t="s">
        <v>990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679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18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766</v>
      </c>
      <c r="E180" s="157">
        <v>174</v>
      </c>
      <c r="F180" s="126" t="s">
        <v>767</v>
      </c>
      <c r="G180" s="142" t="str">
        <f>IF(D180="","*",VLOOKUP(F180,BS_ATIVIDADE[],3,FALSE))</f>
        <v>MODERNIZAÇÃO</v>
      </c>
      <c r="H180" s="106" t="s">
        <v>816</v>
      </c>
      <c r="I180" s="106" t="s">
        <v>816</v>
      </c>
      <c r="J180" s="105">
        <v>48</v>
      </c>
      <c r="K180" s="105">
        <v>150.6</v>
      </c>
      <c r="L180" s="105" t="s">
        <v>679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768</v>
      </c>
      <c r="W180" s="151" t="s">
        <v>991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679</v>
      </c>
      <c r="AD180" s="107">
        <v>0.29166666666666669</v>
      </c>
      <c r="AE180" s="105" t="s">
        <v>679</v>
      </c>
      <c r="AF180" s="107" t="s">
        <v>679</v>
      </c>
      <c r="AG180" s="107" t="s">
        <v>679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2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992</v>
      </c>
      <c r="BK180" s="18" t="s">
        <v>993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679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779</v>
      </c>
      <c r="E181" s="157"/>
      <c r="F181" s="126" t="s">
        <v>758</v>
      </c>
      <c r="G181" s="142" t="str">
        <f>IF(D181="","*",VLOOKUP(F181,BS_ATIVIDADE[],3,FALSE))</f>
        <v>MODERNIZAÇÃO</v>
      </c>
      <c r="H181" s="106" t="s">
        <v>679</v>
      </c>
      <c r="I181" s="106" t="s">
        <v>679</v>
      </c>
      <c r="J181" s="105">
        <v>48</v>
      </c>
      <c r="K181" s="105">
        <v>150.827</v>
      </c>
      <c r="L181" s="105" t="s">
        <v>679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768</v>
      </c>
      <c r="W181" s="151" t="s">
        <v>700</v>
      </c>
      <c r="X181" s="104" t="s">
        <v>416</v>
      </c>
      <c r="Y181" s="129" t="s">
        <v>415</v>
      </c>
      <c r="Z181" s="104"/>
      <c r="AA181" s="105" t="s">
        <v>679</v>
      </c>
      <c r="AB181" s="103"/>
      <c r="AC181" s="126" t="s">
        <v>679</v>
      </c>
      <c r="AD181" s="107" t="s">
        <v>679</v>
      </c>
      <c r="AE181" s="107" t="s">
        <v>679</v>
      </c>
      <c r="AF181" s="107" t="s">
        <v>679</v>
      </c>
      <c r="AG181" s="107" t="s">
        <v>679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679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2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994</v>
      </c>
      <c r="BK181" s="18" t="s">
        <v>995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679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812</v>
      </c>
      <c r="E182" s="157">
        <v>176</v>
      </c>
      <c r="F182" s="126" t="s">
        <v>758</v>
      </c>
      <c r="G182" s="142" t="str">
        <f>IF(D182="","*",VLOOKUP(F182,BS_ATIVIDADE[],3,FALSE))</f>
        <v>MODERNIZAÇÃO</v>
      </c>
      <c r="H182" s="106" t="s">
        <v>679</v>
      </c>
      <c r="I182" s="106" t="s">
        <v>679</v>
      </c>
      <c r="J182" s="105">
        <v>48</v>
      </c>
      <c r="K182" s="105">
        <v>150.92500000000001</v>
      </c>
      <c r="L182" s="105" t="s">
        <v>679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768</v>
      </c>
      <c r="W182" s="151" t="s">
        <v>700</v>
      </c>
      <c r="X182" s="104" t="s">
        <v>416</v>
      </c>
      <c r="Y182" s="129" t="s">
        <v>415</v>
      </c>
      <c r="Z182" s="104"/>
      <c r="AA182" s="105" t="s">
        <v>679</v>
      </c>
      <c r="AB182" s="103"/>
      <c r="AC182" s="126" t="s">
        <v>679</v>
      </c>
      <c r="AD182" s="107" t="s">
        <v>679</v>
      </c>
      <c r="AE182" s="107" t="s">
        <v>679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679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2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994</v>
      </c>
      <c r="BK182" s="18" t="s">
        <v>995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679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7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2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772</v>
      </c>
      <c r="E184" s="157">
        <v>178</v>
      </c>
      <c r="F184" s="126" t="s">
        <v>678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679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0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773</v>
      </c>
      <c r="W184" s="151" t="s">
        <v>774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679</v>
      </c>
      <c r="AD184" s="107">
        <v>0.3125</v>
      </c>
      <c r="AE184" s="105">
        <v>7663</v>
      </c>
      <c r="AF184" s="107" t="s">
        <v>679</v>
      </c>
      <c r="AG184" s="107" t="s">
        <v>679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2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996</v>
      </c>
      <c r="BK184" s="18" t="s">
        <v>997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679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690</v>
      </c>
      <c r="E185" s="157">
        <v>180</v>
      </c>
      <c r="F185" s="126" t="s">
        <v>678</v>
      </c>
      <c r="G185" s="142" t="str">
        <f>IF(D185="","*",VLOOKUP(F185,BS_ATIVIDADE[],3,FALSE))</f>
        <v>OUTROS</v>
      </c>
      <c r="H185" s="106" t="s">
        <v>830</v>
      </c>
      <c r="I185" s="106" t="s">
        <v>71</v>
      </c>
      <c r="J185" s="105">
        <v>54</v>
      </c>
      <c r="K185" s="105">
        <v>106</v>
      </c>
      <c r="L185" s="105" t="s">
        <v>679</v>
      </c>
      <c r="M185" s="105" t="s">
        <v>832</v>
      </c>
      <c r="N185" s="150" t="s">
        <v>833</v>
      </c>
      <c r="O185" s="106">
        <v>0.33333333333333331</v>
      </c>
      <c r="P185" s="106">
        <v>4.1666666666666664E-2</v>
      </c>
      <c r="Q185" s="170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709</v>
      </c>
      <c r="W185" s="151" t="s">
        <v>683</v>
      </c>
      <c r="X185" s="104" t="s">
        <v>421</v>
      </c>
      <c r="Y185" s="129" t="s">
        <v>424</v>
      </c>
      <c r="Z185" s="104"/>
      <c r="AA185" s="105">
        <v>1</v>
      </c>
      <c r="AB185" s="103" t="s">
        <v>998</v>
      </c>
      <c r="AC185" s="126" t="s">
        <v>679</v>
      </c>
      <c r="AD185" s="107">
        <v>0.3125</v>
      </c>
      <c r="AE185" s="105">
        <v>6235</v>
      </c>
      <c r="AF185" s="107" t="s">
        <v>679</v>
      </c>
      <c r="AG185" s="107" t="s">
        <v>679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2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999</v>
      </c>
      <c r="BK185" s="18" t="s">
        <v>997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679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7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2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776</v>
      </c>
      <c r="E187" s="157">
        <v>179</v>
      </c>
      <c r="F187" s="126" t="s">
        <v>885</v>
      </c>
      <c r="G187" s="142" t="str">
        <f>IF(D187="","*",VLOOKUP(F187,BS_ATIVIDADE[],3,FALSE))</f>
        <v>PEDRA</v>
      </c>
      <c r="H187" s="106" t="s">
        <v>830</v>
      </c>
      <c r="I187" s="106" t="s">
        <v>830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773</v>
      </c>
      <c r="W187" s="151" t="s">
        <v>1000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679</v>
      </c>
      <c r="AD187" s="107">
        <v>0.3125</v>
      </c>
      <c r="AE187" s="105">
        <v>9038</v>
      </c>
      <c r="AF187" s="107" t="s">
        <v>679</v>
      </c>
      <c r="AG187" s="107" t="s">
        <v>679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2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1001</v>
      </c>
      <c r="BK187" s="18" t="s">
        <v>1002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679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1003</v>
      </c>
      <c r="E188" s="157"/>
      <c r="F188" s="126" t="s">
        <v>721</v>
      </c>
      <c r="G188" s="142" t="str">
        <f>IF(D188="","*",VLOOKUP(F188,BS_ATIVIDADE[],3,FALSE))</f>
        <v>DORMENTE - SUBSTITUIÇÂO</v>
      </c>
      <c r="H188" s="106" t="s">
        <v>679</v>
      </c>
      <c r="I188" s="106" t="s">
        <v>830</v>
      </c>
      <c r="J188" s="105">
        <v>92</v>
      </c>
      <c r="K188" s="105">
        <v>108</v>
      </c>
      <c r="L188" s="105" t="s">
        <v>679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773</v>
      </c>
      <c r="W188" s="151" t="s">
        <v>1004</v>
      </c>
      <c r="X188" s="104" t="s">
        <v>421</v>
      </c>
      <c r="Y188" s="129" t="s">
        <v>424</v>
      </c>
      <c r="Z188" s="104"/>
      <c r="AA188" s="105" t="s">
        <v>679</v>
      </c>
      <c r="AB188" s="103"/>
      <c r="AC188" s="126" t="s">
        <v>679</v>
      </c>
      <c r="AD188" s="107" t="s">
        <v>679</v>
      </c>
      <c r="AE188" s="107" t="s">
        <v>679</v>
      </c>
      <c r="AF188" s="107" t="s">
        <v>679</v>
      </c>
      <c r="AG188" s="107" t="s">
        <v>679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2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983</v>
      </c>
      <c r="BK188" s="18" t="s">
        <v>985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679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876</v>
      </c>
      <c r="E189" s="157">
        <v>93</v>
      </c>
      <c r="F189" s="126" t="s">
        <v>877</v>
      </c>
      <c r="G189" s="142" t="str">
        <f>IF(D189="","*",VLOOKUP(F189,BS_ATIVIDADE[],3,FALSE))</f>
        <v>LIMPEZA LASTRO</v>
      </c>
      <c r="H189" s="106" t="s">
        <v>679</v>
      </c>
      <c r="I189" s="106" t="s">
        <v>679</v>
      </c>
      <c r="J189" s="105">
        <v>53</v>
      </c>
      <c r="K189" s="105">
        <v>109.05</v>
      </c>
      <c r="L189" s="105" t="s">
        <v>679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773</v>
      </c>
      <c r="W189" s="151" t="s">
        <v>878</v>
      </c>
      <c r="X189" s="104" t="s">
        <v>421</v>
      </c>
      <c r="Y189" s="129" t="s">
        <v>424</v>
      </c>
      <c r="Z189" s="104"/>
      <c r="AA189" s="105" t="s">
        <v>679</v>
      </c>
      <c r="AB189" s="103"/>
      <c r="AC189" s="126" t="s">
        <v>679</v>
      </c>
      <c r="AD189" s="107" t="s">
        <v>679</v>
      </c>
      <c r="AE189" s="107" t="s">
        <v>679</v>
      </c>
      <c r="AF189" s="107" t="s">
        <v>679</v>
      </c>
      <c r="AG189" s="107" t="s">
        <v>679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2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1005</v>
      </c>
      <c r="BK189" s="18" t="s">
        <v>1006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679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776</v>
      </c>
      <c r="E190" s="157">
        <v>182</v>
      </c>
      <c r="F190" s="126" t="s">
        <v>717</v>
      </c>
      <c r="G190" s="142" t="str">
        <f>IF(D190="","*",VLOOKUP(F190,BS_ATIVIDADE[],3,FALSE))</f>
        <v>OUTROS</v>
      </c>
      <c r="H190" s="106" t="s">
        <v>830</v>
      </c>
      <c r="I190" s="106" t="s">
        <v>830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773</v>
      </c>
      <c r="W190" s="151" t="s">
        <v>1007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679</v>
      </c>
      <c r="AD190" s="107">
        <v>0.3125</v>
      </c>
      <c r="AE190" s="105">
        <v>9038</v>
      </c>
      <c r="AF190" s="107" t="s">
        <v>679</v>
      </c>
      <c r="AG190" s="107" t="s">
        <v>679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2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1001</v>
      </c>
      <c r="BK190" s="18" t="s">
        <v>1008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679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703</v>
      </c>
      <c r="E191" s="157">
        <v>185</v>
      </c>
      <c r="F191" s="126" t="s">
        <v>704</v>
      </c>
      <c r="G191" s="142" t="str">
        <f>IF(D191="","*",VLOOKUP(F191,BS_ATIVIDADE[],3,FALSE))</f>
        <v>EXPANSÃO</v>
      </c>
      <c r="H191" s="106" t="s">
        <v>679</v>
      </c>
      <c r="I191" s="106" t="s">
        <v>679</v>
      </c>
      <c r="J191" s="105">
        <v>53</v>
      </c>
      <c r="K191" s="105">
        <v>123.67</v>
      </c>
      <c r="L191" s="105" t="s">
        <v>679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785</v>
      </c>
      <c r="W191" s="151" t="s">
        <v>700</v>
      </c>
      <c r="X191" s="104" t="s">
        <v>421</v>
      </c>
      <c r="Y191" s="129" t="s">
        <v>424</v>
      </c>
      <c r="Z191" s="104"/>
      <c r="AA191" s="105" t="s">
        <v>679</v>
      </c>
      <c r="AB191" s="103"/>
      <c r="AC191" s="126" t="s">
        <v>679</v>
      </c>
      <c r="AD191" s="107" t="s">
        <v>679</v>
      </c>
      <c r="AE191" s="107" t="s">
        <v>679</v>
      </c>
      <c r="AF191" s="107" t="s">
        <v>679</v>
      </c>
      <c r="AG191" s="107" t="s">
        <v>679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2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1009</v>
      </c>
      <c r="BK191" s="18" t="s">
        <v>1010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679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978</v>
      </c>
      <c r="E192" s="157">
        <v>186</v>
      </c>
      <c r="F192" s="126" t="s">
        <v>687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773</v>
      </c>
      <c r="W192" s="151" t="s">
        <v>688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679</v>
      </c>
      <c r="AG192" s="105" t="s">
        <v>679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2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1011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679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692</v>
      </c>
      <c r="E193" s="157">
        <v>4</v>
      </c>
      <c r="F193" s="126" t="s">
        <v>693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742</v>
      </c>
      <c r="W193" s="151" t="s">
        <v>743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679</v>
      </c>
      <c r="AG193" s="105" t="s">
        <v>679</v>
      </c>
      <c r="AH193" s="15"/>
      <c r="AI193" s="126" t="s">
        <v>678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2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1012</v>
      </c>
      <c r="BK193" s="18" t="s">
        <v>1013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1014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846</v>
      </c>
      <c r="E194" s="157">
        <v>171</v>
      </c>
      <c r="F194" s="126" t="s">
        <v>877</v>
      </c>
      <c r="G194" s="142" t="str">
        <f>IF(D194="","*",VLOOKUP(F194,BS_ATIVIDADE[],3,FALSE))</f>
        <v>LIMPEZA LASTRO</v>
      </c>
      <c r="H194" s="106" t="s">
        <v>679</v>
      </c>
      <c r="I194" s="106" t="s">
        <v>679</v>
      </c>
      <c r="J194" s="105">
        <v>55</v>
      </c>
      <c r="K194" s="105">
        <v>135</v>
      </c>
      <c r="L194" s="105" t="s">
        <v>679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908</v>
      </c>
      <c r="W194" s="151" t="s">
        <v>878</v>
      </c>
      <c r="X194" s="104" t="s">
        <v>421</v>
      </c>
      <c r="Y194" s="129" t="s">
        <v>424</v>
      </c>
      <c r="Z194" s="104"/>
      <c r="AA194" s="105" t="s">
        <v>679</v>
      </c>
      <c r="AB194" s="103"/>
      <c r="AC194" s="152"/>
      <c r="AD194" s="107"/>
      <c r="AE194" s="105"/>
      <c r="AF194" s="105" t="s">
        <v>679</v>
      </c>
      <c r="AG194" s="105" t="s">
        <v>679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2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1015</v>
      </c>
      <c r="BK194" s="18" t="s">
        <v>985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679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876</v>
      </c>
      <c r="E195" s="157">
        <v>93</v>
      </c>
      <c r="F195" s="126" t="s">
        <v>877</v>
      </c>
      <c r="G195" s="142" t="str">
        <f>IF(D195="","*",VLOOKUP(F195,BS_ATIVIDADE[],3,FALSE))</f>
        <v>LIMPEZA LASTRO</v>
      </c>
      <c r="H195" s="106" t="s">
        <v>679</v>
      </c>
      <c r="I195" s="106" t="s">
        <v>679</v>
      </c>
      <c r="J195" s="105">
        <v>53</v>
      </c>
      <c r="K195" s="105">
        <v>109.05</v>
      </c>
      <c r="L195" s="105" t="s">
        <v>679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773</v>
      </c>
      <c r="W195" s="151" t="s">
        <v>878</v>
      </c>
      <c r="X195" s="104" t="s">
        <v>421</v>
      </c>
      <c r="Y195" s="129" t="s">
        <v>424</v>
      </c>
      <c r="Z195" s="104"/>
      <c r="AA195" s="105" t="s">
        <v>679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2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1015</v>
      </c>
      <c r="BK195" s="18" t="s">
        <v>985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679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703</v>
      </c>
      <c r="E196" s="157"/>
      <c r="F196" s="126" t="s">
        <v>704</v>
      </c>
      <c r="G196" s="142" t="str">
        <f>IF(D196="","*",VLOOKUP(F196,BS_ATIVIDADE[],3,FALSE))</f>
        <v>EXPANSÃO</v>
      </c>
      <c r="H196" s="106" t="s">
        <v>679</v>
      </c>
      <c r="I196" s="106" t="s">
        <v>679</v>
      </c>
      <c r="J196" s="105">
        <v>70</v>
      </c>
      <c r="K196" s="105">
        <v>113.6</v>
      </c>
      <c r="L196" s="105" t="s">
        <v>679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961</v>
      </c>
      <c r="W196" s="151" t="s">
        <v>700</v>
      </c>
      <c r="X196" s="104" t="s">
        <v>421</v>
      </c>
      <c r="Y196" s="129"/>
      <c r="Z196" s="104"/>
      <c r="AA196" s="105" t="s">
        <v>679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2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707</v>
      </c>
      <c r="BK196" s="18" t="s">
        <v>707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1016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695</v>
      </c>
      <c r="E197" s="157"/>
      <c r="F197" s="126" t="s">
        <v>696</v>
      </c>
      <c r="G197" s="142" t="str">
        <f>IF(D197="","*",VLOOKUP(F197,BS_ATIVIDADE[],3,FALSE))</f>
        <v>SOLDA</v>
      </c>
      <c r="H197" s="106" t="s">
        <v>679</v>
      </c>
      <c r="I197" s="106" t="s">
        <v>679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0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699</v>
      </c>
      <c r="W197" s="151" t="s">
        <v>700</v>
      </c>
      <c r="X197" s="104" t="s">
        <v>421</v>
      </c>
      <c r="Y197" s="129"/>
      <c r="Z197" s="104"/>
      <c r="AA197" s="105" t="s">
        <v>679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2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1016</v>
      </c>
      <c r="BK197" s="18" t="s">
        <v>1016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1016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712</v>
      </c>
      <c r="E198" s="157"/>
      <c r="F198" s="126" t="s">
        <v>717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0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714</v>
      </c>
      <c r="W198" s="151" t="s">
        <v>718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679</v>
      </c>
      <c r="AD198" s="107">
        <v>0.29166666666666669</v>
      </c>
      <c r="AE198" s="105">
        <v>9341</v>
      </c>
      <c r="AF198" s="105" t="s">
        <v>679</v>
      </c>
      <c r="AG198" s="105" t="s">
        <v>679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2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749</v>
      </c>
      <c r="E199" s="157">
        <v>193</v>
      </c>
      <c r="F199" s="126" t="s">
        <v>750</v>
      </c>
      <c r="G199" s="142" t="str">
        <f>IF(D199="","*",VLOOKUP(F199,BS_ATIVIDADE[],3,FALSE))</f>
        <v>TRILHEIRO - DESCARGA</v>
      </c>
      <c r="H199" s="106" t="s">
        <v>1017</v>
      </c>
      <c r="I199" s="106" t="s">
        <v>1017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866</v>
      </c>
      <c r="W199" s="151" t="s">
        <v>1018</v>
      </c>
      <c r="X199" s="104" t="s">
        <v>421</v>
      </c>
      <c r="Y199" s="129"/>
      <c r="Z199" s="104"/>
      <c r="AA199" s="105" t="s">
        <v>1019</v>
      </c>
      <c r="AB199" s="103" t="s">
        <v>423</v>
      </c>
      <c r="AC199" s="152" t="s">
        <v>419</v>
      </c>
      <c r="AD199" s="107">
        <v>0.41666666666666669</v>
      </c>
      <c r="AE199" s="105" t="s">
        <v>1020</v>
      </c>
      <c r="AF199" s="105" t="s">
        <v>1021</v>
      </c>
      <c r="AG199" s="105" t="s">
        <v>679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2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1022</v>
      </c>
      <c r="BK199" s="18" t="s">
        <v>1022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1022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978</v>
      </c>
      <c r="E200" s="157">
        <v>162</v>
      </c>
      <c r="F200" s="126" t="s">
        <v>687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709</v>
      </c>
      <c r="W200" s="151" t="s">
        <v>688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679</v>
      </c>
      <c r="AG200" s="105" t="s">
        <v>679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2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1023</v>
      </c>
      <c r="BK200" s="18" t="s">
        <v>1023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1023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69" t="s">
        <v>720</v>
      </c>
      <c r="E201" s="157"/>
      <c r="F201" s="126" t="s">
        <v>721</v>
      </c>
      <c r="G201" s="142" t="str">
        <f>IF(D201="","*",VLOOKUP(F201,BS_ATIVIDADE[],3,FALSE))</f>
        <v>DORMENTE - SUBSTITUIÇÂO</v>
      </c>
      <c r="H201" s="105" t="s">
        <v>679</v>
      </c>
      <c r="I201" s="105" t="s">
        <v>679</v>
      </c>
      <c r="J201" s="105">
        <v>56</v>
      </c>
      <c r="K201" s="105">
        <v>205</v>
      </c>
      <c r="L201" s="105" t="s">
        <v>679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0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722</v>
      </c>
      <c r="W201" s="151" t="s">
        <v>1024</v>
      </c>
      <c r="X201" s="104" t="s">
        <v>416</v>
      </c>
      <c r="Y201" s="129"/>
      <c r="Z201" s="104"/>
      <c r="AA201" s="105" t="s">
        <v>679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2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1023</v>
      </c>
      <c r="BK201" s="18" t="s">
        <v>1023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1023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857</v>
      </c>
      <c r="E202" s="157">
        <v>81</v>
      </c>
      <c r="F202" s="126" t="s">
        <v>721</v>
      </c>
      <c r="G202" s="142" t="str">
        <f>IF(D202="","*",VLOOKUP(F202,BS_ATIVIDADE[],3,FALSE))</f>
        <v>DORMENTE - SUBSTITUIÇÂO</v>
      </c>
      <c r="H202" s="105" t="s">
        <v>679</v>
      </c>
      <c r="I202" s="105" t="s">
        <v>679</v>
      </c>
      <c r="J202" s="105">
        <v>56</v>
      </c>
      <c r="K202" s="105">
        <v>205</v>
      </c>
      <c r="L202" s="105" t="s">
        <v>679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0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858</v>
      </c>
      <c r="W202" s="151" t="s">
        <v>799</v>
      </c>
      <c r="X202" s="104" t="s">
        <v>416</v>
      </c>
      <c r="Y202" s="129"/>
      <c r="Z202" s="104"/>
      <c r="AA202" s="105" t="s">
        <v>679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2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1023</v>
      </c>
      <c r="BK202" s="18" t="s">
        <v>1023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1023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69" t="s">
        <v>726</v>
      </c>
      <c r="E203" s="157"/>
      <c r="F203" s="126" t="s">
        <v>713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859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860</v>
      </c>
      <c r="W203" s="151" t="s">
        <v>803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679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2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1023</v>
      </c>
      <c r="BK203" s="18" t="s">
        <v>1023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1023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7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2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7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2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692</v>
      </c>
      <c r="E206" s="157">
        <v>4</v>
      </c>
      <c r="F206" s="126" t="s">
        <v>693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742</v>
      </c>
      <c r="W206" s="151" t="s">
        <v>743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679</v>
      </c>
      <c r="AG206" s="105" t="s">
        <v>679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2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1025</v>
      </c>
      <c r="BK206" s="18" t="s">
        <v>1025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1025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746</v>
      </c>
      <c r="E207" s="157"/>
      <c r="F207" s="126" t="s">
        <v>687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679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0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709</v>
      </c>
      <c r="W207" s="151" t="s">
        <v>688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2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1026</v>
      </c>
      <c r="BK207" s="18" t="s">
        <v>1027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1027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1028</v>
      </c>
      <c r="E208" s="157">
        <v>202</v>
      </c>
      <c r="F208" s="126" t="s">
        <v>870</v>
      </c>
      <c r="G208" s="142" t="str">
        <f>IF(D208="","*",VLOOKUP(F208,BS_ATIVIDADE[],3,FALSE))</f>
        <v>TRILHO - SUBSTITUIÇÂO</v>
      </c>
      <c r="H208" s="106" t="s">
        <v>679</v>
      </c>
      <c r="I208" s="106" t="s">
        <v>679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908</v>
      </c>
      <c r="W208" s="151" t="s">
        <v>1029</v>
      </c>
      <c r="X208" s="104" t="s">
        <v>421</v>
      </c>
      <c r="Y208" s="129"/>
      <c r="Z208" s="104"/>
      <c r="AA208" s="105" t="s">
        <v>679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2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1030</v>
      </c>
      <c r="BK208" s="18" t="s">
        <v>1030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1030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813</v>
      </c>
      <c r="E209" s="157">
        <v>203</v>
      </c>
      <c r="F209" s="126" t="s">
        <v>696</v>
      </c>
      <c r="G209" s="142" t="str">
        <f>IF(D209="","*",VLOOKUP(F209,BS_ATIVIDADE[],3,FALSE))</f>
        <v>SOLDA</v>
      </c>
      <c r="H209" s="106" t="s">
        <v>679</v>
      </c>
      <c r="I209" s="106" t="s">
        <v>679</v>
      </c>
      <c r="J209" s="105">
        <v>55</v>
      </c>
      <c r="K209" s="105">
        <v>83.6</v>
      </c>
      <c r="L209" s="105" t="s">
        <v>679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908</v>
      </c>
      <c r="W209" s="151" t="s">
        <v>700</v>
      </c>
      <c r="X209" s="104" t="s">
        <v>421</v>
      </c>
      <c r="Y209" s="129"/>
      <c r="Z209" s="104"/>
      <c r="AA209" s="105" t="s">
        <v>679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1031</v>
      </c>
      <c r="AO209" s="105">
        <f>IF(BS_CONTROLE[[#This Row],[SUB]]=0, "-", BS_CONTROLE[[#This Row],[SUB]])</f>
        <v>55</v>
      </c>
      <c r="AP209" s="105">
        <v>156</v>
      </c>
      <c r="AQ209" s="105" t="s">
        <v>679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2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1032</v>
      </c>
      <c r="BK209" s="18" t="s">
        <v>1033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1033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755</v>
      </c>
      <c r="E210" s="157">
        <v>204</v>
      </c>
      <c r="F210" s="126" t="s">
        <v>696</v>
      </c>
      <c r="G210" s="142" t="str">
        <f>IF(D210="","*",VLOOKUP(F210,BS_ATIVIDADE[],3,FALSE))</f>
        <v>SOLDA</v>
      </c>
      <c r="H210" s="106" t="s">
        <v>679</v>
      </c>
      <c r="I210" s="106" t="s">
        <v>679</v>
      </c>
      <c r="J210" s="105">
        <v>55</v>
      </c>
      <c r="K210" s="105">
        <v>83.6</v>
      </c>
      <c r="L210" s="105" t="s">
        <v>679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908</v>
      </c>
      <c r="W210" s="151" t="s">
        <v>700</v>
      </c>
      <c r="X210" s="104" t="s">
        <v>421</v>
      </c>
      <c r="Y210" s="129"/>
      <c r="Z210" s="104"/>
      <c r="AA210" s="105" t="s">
        <v>679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1031</v>
      </c>
      <c r="AO210" s="105">
        <f>IF(BS_CONTROLE[[#This Row],[SUB]]=0, "-", BS_CONTROLE[[#This Row],[SUB]])</f>
        <v>55</v>
      </c>
      <c r="AP210" s="105">
        <v>156</v>
      </c>
      <c r="AQ210" s="105" t="s">
        <v>679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2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1032</v>
      </c>
      <c r="BK210" s="18" t="s">
        <v>1033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1033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760</v>
      </c>
      <c r="E211" s="157">
        <v>205</v>
      </c>
      <c r="F211" s="126" t="s">
        <v>713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908</v>
      </c>
      <c r="W211" s="151" t="s">
        <v>803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679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2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1034</v>
      </c>
      <c r="BK211" s="18" t="s">
        <v>1035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1036</v>
      </c>
      <c r="E212" s="157">
        <v>206</v>
      </c>
      <c r="F212" s="126" t="s">
        <v>1037</v>
      </c>
      <c r="G212" s="142" t="str">
        <f>IF(D212="","*",VLOOKUP(F212,BS_ATIVIDADE[],3,FALSE))</f>
        <v>DETECÇÃO</v>
      </c>
      <c r="H212" s="106" t="s">
        <v>48</v>
      </c>
      <c r="I212" s="106" t="s">
        <v>1038</v>
      </c>
      <c r="J212" s="105">
        <v>48</v>
      </c>
      <c r="K212" s="105">
        <v>120</v>
      </c>
      <c r="L212" s="105"/>
      <c r="M212" s="127" t="s">
        <v>1039</v>
      </c>
      <c r="N212" s="127" t="s">
        <v>1040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1041</v>
      </c>
      <c r="W212" s="151" t="s">
        <v>1042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679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2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1043</v>
      </c>
      <c r="BK212" s="18" t="s">
        <v>1044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679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779</v>
      </c>
      <c r="E213" s="157">
        <v>207</v>
      </c>
      <c r="F213" s="126" t="s">
        <v>758</v>
      </c>
      <c r="G213" s="142" t="str">
        <f>IF(D213="","*",VLOOKUP(F213,BS_ATIVIDADE[],3,FALSE))</f>
        <v>MODERNIZAÇÃO</v>
      </c>
      <c r="H213" s="106" t="s">
        <v>679</v>
      </c>
      <c r="I213" s="106" t="s">
        <v>679</v>
      </c>
      <c r="J213" s="105">
        <v>48</v>
      </c>
      <c r="K213" s="105">
        <v>123.465</v>
      </c>
      <c r="L213" s="105" t="s">
        <v>679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768</v>
      </c>
      <c r="W213" s="151" t="s">
        <v>700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2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1045</v>
      </c>
      <c r="BK213" s="18" t="s">
        <v>1046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679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812</v>
      </c>
      <c r="E214" s="157">
        <v>208</v>
      </c>
      <c r="F214" s="126" t="s">
        <v>758</v>
      </c>
      <c r="G214" s="142" t="str">
        <f>IF(D214="","*",VLOOKUP(F214,BS_ATIVIDADE[],3,FALSE))</f>
        <v>MODERNIZAÇÃO</v>
      </c>
      <c r="H214" s="106" t="s">
        <v>679</v>
      </c>
      <c r="I214" s="106" t="s">
        <v>679</v>
      </c>
      <c r="J214" s="105">
        <v>48</v>
      </c>
      <c r="K214" s="105">
        <v>123.929</v>
      </c>
      <c r="L214" s="105" t="s">
        <v>679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768</v>
      </c>
      <c r="W214" s="151" t="s">
        <v>700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2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1045</v>
      </c>
      <c r="BK214" s="18" t="s">
        <v>1046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679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7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2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1047</v>
      </c>
      <c r="E216" s="157">
        <v>210</v>
      </c>
      <c r="F216" s="126" t="s">
        <v>678</v>
      </c>
      <c r="G216" s="142" t="str">
        <f>IF(D216="","*",VLOOKUP(F216,BS_ATIVIDADE[],3,FALSE))</f>
        <v>OUTROS</v>
      </c>
      <c r="H216" s="106" t="s">
        <v>1048</v>
      </c>
      <c r="I216" s="106" t="s">
        <v>335</v>
      </c>
      <c r="J216" s="105">
        <v>54</v>
      </c>
      <c r="K216" s="105">
        <v>67</v>
      </c>
      <c r="L216" s="105" t="s">
        <v>679</v>
      </c>
      <c r="M216" s="127" t="s">
        <v>1049</v>
      </c>
      <c r="N216" s="127" t="s">
        <v>1050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822</v>
      </c>
      <c r="W216" s="151" t="s">
        <v>683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2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1051</v>
      </c>
      <c r="BK216" s="18" t="s">
        <v>1052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1052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772</v>
      </c>
      <c r="E217" s="157">
        <v>211</v>
      </c>
      <c r="F217" s="126" t="s">
        <v>678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679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0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773</v>
      </c>
      <c r="W217" s="151" t="s">
        <v>774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679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2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1053</v>
      </c>
      <c r="BK217" s="18" t="s">
        <v>1053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679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776</v>
      </c>
      <c r="E218" s="157">
        <v>212</v>
      </c>
      <c r="F218" s="126" t="s">
        <v>678</v>
      </c>
      <c r="G218" s="142" t="str">
        <f>IF(D218="","*",VLOOKUP(F218,BS_ATIVIDADE[],3,FALSE))</f>
        <v>OUTROS</v>
      </c>
      <c r="H218" s="106" t="s">
        <v>830</v>
      </c>
      <c r="I218" s="106" t="s">
        <v>830</v>
      </c>
      <c r="J218" s="105">
        <v>92</v>
      </c>
      <c r="K218" s="105">
        <v>83.7</v>
      </c>
      <c r="L218" s="105" t="s">
        <v>679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0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773</v>
      </c>
      <c r="W218" s="151" t="s">
        <v>774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2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1054</v>
      </c>
      <c r="BK218" s="18" t="s">
        <v>1054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679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876</v>
      </c>
      <c r="E219" s="157">
        <v>93</v>
      </c>
      <c r="F219" s="126" t="s">
        <v>877</v>
      </c>
      <c r="G219" s="142" t="str">
        <f>IF(D219="","*",VLOOKUP(F219,BS_ATIVIDADE[],3,FALSE))</f>
        <v>LIMPEZA LASTRO</v>
      </c>
      <c r="H219" s="106" t="s">
        <v>679</v>
      </c>
      <c r="I219" s="106" t="s">
        <v>679</v>
      </c>
      <c r="J219" s="105">
        <v>53</v>
      </c>
      <c r="K219" s="105">
        <v>109.05</v>
      </c>
      <c r="L219" s="105" t="s">
        <v>679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773</v>
      </c>
      <c r="W219" s="151" t="s">
        <v>878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2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1055</v>
      </c>
      <c r="BK219" s="18" t="s">
        <v>1056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679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703</v>
      </c>
      <c r="E220" s="157">
        <v>185</v>
      </c>
      <c r="F220" s="126" t="s">
        <v>704</v>
      </c>
      <c r="G220" s="142" t="str">
        <f>IF(D220="","*",VLOOKUP(F220,BS_ATIVIDADE[],3,FALSE))</f>
        <v>EXPANSÃO</v>
      </c>
      <c r="H220" s="106" t="s">
        <v>679</v>
      </c>
      <c r="I220" s="106" t="s">
        <v>679</v>
      </c>
      <c r="J220" s="105">
        <v>30</v>
      </c>
      <c r="K220" s="105">
        <v>109</v>
      </c>
      <c r="L220" s="105" t="s">
        <v>679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882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785</v>
      </c>
      <c r="W220" s="151" t="s">
        <v>700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1057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679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2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1058</v>
      </c>
      <c r="BK220" s="18" t="s">
        <v>1058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1058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7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2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7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2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703</v>
      </c>
      <c r="E223" s="157"/>
      <c r="F223" s="126" t="s">
        <v>704</v>
      </c>
      <c r="G223" s="142" t="str">
        <f>IF(D223="","*",VLOOKUP(F223,BS_ATIVIDADE[],3,FALSE))</f>
        <v>EXPANSÃO</v>
      </c>
      <c r="H223" s="106" t="s">
        <v>679</v>
      </c>
      <c r="I223" s="106" t="s">
        <v>679</v>
      </c>
      <c r="J223" s="105">
        <v>70</v>
      </c>
      <c r="K223" s="105">
        <v>113.6</v>
      </c>
      <c r="L223" s="105" t="s">
        <v>679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961</v>
      </c>
      <c r="W223" s="151" t="s">
        <v>700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2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1059</v>
      </c>
      <c r="BK223" s="18" t="s">
        <v>1059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1059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8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695</v>
      </c>
      <c r="E224" s="157"/>
      <c r="F224" s="126" t="s">
        <v>696</v>
      </c>
      <c r="G224" s="142" t="str">
        <f>IF(D224="","*",VLOOKUP(F224,BS_ATIVIDADE[],3,FALSE))</f>
        <v>SOLDA</v>
      </c>
      <c r="H224" s="106" t="s">
        <v>679</v>
      </c>
      <c r="I224" s="106" t="s">
        <v>679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0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699</v>
      </c>
      <c r="W224" s="151" t="s">
        <v>700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2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1060</v>
      </c>
      <c r="BK224" s="18" t="s">
        <v>1061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1061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8" t="str">
        <f t="shared" si="25"/>
        <v>SuperExecução</v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712</v>
      </c>
      <c r="E225" s="157"/>
      <c r="F225" s="126" t="s">
        <v>717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0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714</v>
      </c>
      <c r="W225" s="151" t="s">
        <v>718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679</v>
      </c>
      <c r="AD225" s="107">
        <v>0.29166666666666669</v>
      </c>
      <c r="AE225" s="105">
        <v>9341</v>
      </c>
      <c r="AF225" s="105" t="s">
        <v>679</v>
      </c>
      <c r="AG225" s="105" t="s">
        <v>679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2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749</v>
      </c>
      <c r="E226" s="157">
        <v>193</v>
      </c>
      <c r="F226" s="126" t="s">
        <v>750</v>
      </c>
      <c r="G226" s="142" t="str">
        <f>IF(D226="","*",VLOOKUP(F226,BS_ATIVIDADE[],3,FALSE))</f>
        <v>TRILHEIRO - DESCARGA</v>
      </c>
      <c r="H226" s="106" t="s">
        <v>1017</v>
      </c>
      <c r="I226" s="106" t="s">
        <v>1017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714</v>
      </c>
      <c r="W226" s="151" t="s">
        <v>754</v>
      </c>
      <c r="X226" s="104" t="s">
        <v>416</v>
      </c>
      <c r="Y226" s="129" t="s">
        <v>415</v>
      </c>
      <c r="Z226" s="104"/>
      <c r="AA226" s="105" t="s">
        <v>1019</v>
      </c>
      <c r="AB226" s="103" t="s">
        <v>423</v>
      </c>
      <c r="AC226" s="152" t="s">
        <v>419</v>
      </c>
      <c r="AD226" s="107">
        <v>0.41666666666666669</v>
      </c>
      <c r="AE226" s="105" t="s">
        <v>1020</v>
      </c>
      <c r="AF226" s="105" t="s">
        <v>1021</v>
      </c>
      <c r="AG226" s="105" t="s">
        <v>679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2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824</v>
      </c>
      <c r="BK226" s="18" t="s">
        <v>824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824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1062</v>
      </c>
      <c r="E227" s="157">
        <v>221</v>
      </c>
      <c r="F227" s="126" t="s">
        <v>678</v>
      </c>
      <c r="G227" s="142" t="str">
        <f>IF(D227="","*",VLOOKUP(F227,BS_ATIVIDADE[],3,FALSE))</f>
        <v>OUTROS</v>
      </c>
      <c r="H227" s="106" t="s">
        <v>1063</v>
      </c>
      <c r="I227" s="106" t="s">
        <v>964</v>
      </c>
      <c r="J227" s="105">
        <v>70</v>
      </c>
      <c r="K227" s="105">
        <v>82</v>
      </c>
      <c r="L227" s="105" t="s">
        <v>679</v>
      </c>
      <c r="M227" s="127" t="s">
        <v>965</v>
      </c>
      <c r="N227" s="127" t="s">
        <v>1064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1065</v>
      </c>
      <c r="W227" s="151" t="s">
        <v>683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679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2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1066</v>
      </c>
      <c r="BK227" s="18" t="s">
        <v>1066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8" t="str">
        <f t="shared" si="25"/>
        <v>OKOK</v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978</v>
      </c>
      <c r="E228" s="157">
        <v>162</v>
      </c>
      <c r="F228" s="126" t="s">
        <v>687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709</v>
      </c>
      <c r="W228" s="151" t="s">
        <v>688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679</v>
      </c>
      <c r="AG228" s="105" t="s">
        <v>679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2">
        <f t="shared" si="20"/>
        <v>0.11388888888888893</v>
      </c>
      <c r="AZ228" s="153"/>
      <c r="BA228" s="175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1067</v>
      </c>
      <c r="BK228" s="18" t="s">
        <v>1068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679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188" t="str">
        <f t="shared" si="25"/>
        <v>OKOK</v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720</v>
      </c>
      <c r="E229" s="157"/>
      <c r="F229" s="126" t="s">
        <v>721</v>
      </c>
      <c r="G229" s="142" t="str">
        <f>IF(D229="","*",VLOOKUP(F229,BS_ATIVIDADE[],3,FALSE))</f>
        <v>DORMENTE - SUBSTITUIÇÂO</v>
      </c>
      <c r="H229" s="105" t="s">
        <v>679</v>
      </c>
      <c r="I229" s="105" t="s">
        <v>679</v>
      </c>
      <c r="J229" s="105">
        <v>56</v>
      </c>
      <c r="K229" s="105">
        <v>205</v>
      </c>
      <c r="L229" s="105" t="s">
        <v>679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0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722</v>
      </c>
      <c r="W229" s="151" t="s">
        <v>1024</v>
      </c>
      <c r="X229" s="104" t="s">
        <v>421</v>
      </c>
      <c r="Y229" s="129" t="s">
        <v>424</v>
      </c>
      <c r="Z229" s="104"/>
      <c r="AA229" s="105" t="s">
        <v>679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2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736</v>
      </c>
      <c r="BK229" s="18" t="s">
        <v>1069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1069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8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857</v>
      </c>
      <c r="E230" s="157">
        <v>81</v>
      </c>
      <c r="F230" s="126" t="s">
        <v>721</v>
      </c>
      <c r="G230" s="142" t="str">
        <f>IF(D230="","*",VLOOKUP(F230,BS_ATIVIDADE[],3,FALSE))</f>
        <v>DORMENTE - SUBSTITUIÇÂO</v>
      </c>
      <c r="H230" s="105" t="s">
        <v>679</v>
      </c>
      <c r="I230" s="105" t="s">
        <v>679</v>
      </c>
      <c r="J230" s="105">
        <v>56</v>
      </c>
      <c r="K230" s="105">
        <v>205</v>
      </c>
      <c r="L230" s="105" t="s">
        <v>679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0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858</v>
      </c>
      <c r="W230" s="151" t="s">
        <v>799</v>
      </c>
      <c r="X230" s="104" t="s">
        <v>421</v>
      </c>
      <c r="Y230" s="129" t="s">
        <v>424</v>
      </c>
      <c r="Z230" s="104"/>
      <c r="AA230" s="105" t="s">
        <v>679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2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736</v>
      </c>
      <c r="BK230" s="18" t="s">
        <v>1070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1070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8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726</v>
      </c>
      <c r="E231" s="157"/>
      <c r="F231" s="126" t="s">
        <v>713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859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860</v>
      </c>
      <c r="W231" s="151" t="s">
        <v>803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679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1071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2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1072</v>
      </c>
      <c r="BK231" s="18" t="s">
        <v>1073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679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8" t="str">
        <f t="shared" si="25"/>
        <v>OKOK</v>
      </c>
    </row>
    <row r="232" spans="1:72" hidden="1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1074</v>
      </c>
      <c r="E232" s="157">
        <v>226</v>
      </c>
      <c r="F232" s="126" t="s">
        <v>820</v>
      </c>
      <c r="G232" s="142" t="str">
        <f>IF(D232="","*",VLOOKUP(F232,BS_ATIVIDADE[],3,FALSE))</f>
        <v>OUTROS</v>
      </c>
      <c r="H232" s="106" t="s">
        <v>679</v>
      </c>
      <c r="I232" s="106" t="s">
        <v>679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908</v>
      </c>
      <c r="W232" s="151" t="s">
        <v>1075</v>
      </c>
      <c r="X232" s="104" t="s">
        <v>416</v>
      </c>
      <c r="Y232" s="129" t="s">
        <v>415</v>
      </c>
      <c r="Z232" s="104"/>
      <c r="AA232" s="105" t="s">
        <v>679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2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824</v>
      </c>
      <c r="BK232" s="18" t="s">
        <v>824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824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8" t="str">
        <f t="shared" si="25"/>
        <v>CCOCirculaçãoIntervaloContrato</v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692</v>
      </c>
      <c r="E233" s="157">
        <v>4</v>
      </c>
      <c r="F233" s="126" t="s">
        <v>693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742</v>
      </c>
      <c r="W233" s="151" t="s">
        <v>743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2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824</v>
      </c>
      <c r="BK233" s="18" t="s">
        <v>824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824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8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1076</v>
      </c>
      <c r="E234" s="157"/>
      <c r="F234" s="126" t="s">
        <v>870</v>
      </c>
      <c r="G234" s="142" t="str">
        <f>IF(D234="","*",VLOOKUP(F234,BS_ATIVIDADE[],3,FALSE))</f>
        <v>TRILHO - SUBSTITUIÇÂO</v>
      </c>
      <c r="H234" s="105" t="s">
        <v>679</v>
      </c>
      <c r="I234" s="105" t="s">
        <v>679</v>
      </c>
      <c r="J234" s="105">
        <v>55</v>
      </c>
      <c r="K234" s="105">
        <v>102</v>
      </c>
      <c r="L234" s="105" t="s">
        <v>679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0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908</v>
      </c>
      <c r="W234" s="151" t="s">
        <v>1029</v>
      </c>
      <c r="X234" s="104" t="s">
        <v>416</v>
      </c>
      <c r="Y234" s="129" t="s">
        <v>415</v>
      </c>
      <c r="Z234" s="104"/>
      <c r="AA234" s="105" t="s">
        <v>679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2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824</v>
      </c>
      <c r="BK234" s="18" t="s">
        <v>824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824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8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813</v>
      </c>
      <c r="E235" s="157">
        <v>203</v>
      </c>
      <c r="F235" s="126" t="s">
        <v>696</v>
      </c>
      <c r="G235" s="142" t="str">
        <f>IF(D235="","*",VLOOKUP(F235,BS_ATIVIDADE[],3,FALSE))</f>
        <v>SOLDA</v>
      </c>
      <c r="H235" s="106" t="s">
        <v>679</v>
      </c>
      <c r="I235" s="106" t="s">
        <v>679</v>
      </c>
      <c r="J235" s="105">
        <v>55</v>
      </c>
      <c r="K235" s="105">
        <v>104</v>
      </c>
      <c r="L235" s="105" t="s">
        <v>679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908</v>
      </c>
      <c r="W235" s="151" t="s">
        <v>700</v>
      </c>
      <c r="X235" s="104" t="s">
        <v>416</v>
      </c>
      <c r="Y235" s="129" t="s">
        <v>415</v>
      </c>
      <c r="Z235" s="104"/>
      <c r="AA235" s="105" t="s">
        <v>679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2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824</v>
      </c>
      <c r="BK235" s="18" t="s">
        <v>824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824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8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755</v>
      </c>
      <c r="E236" s="157">
        <v>204</v>
      </c>
      <c r="F236" s="126" t="s">
        <v>696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679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908</v>
      </c>
      <c r="W236" s="151" t="s">
        <v>700</v>
      </c>
      <c r="X236" s="104" t="s">
        <v>416</v>
      </c>
      <c r="Y236" s="129" t="s">
        <v>415</v>
      </c>
      <c r="Z236" s="104"/>
      <c r="AA236" s="105" t="s">
        <v>679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2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824</v>
      </c>
      <c r="BK236" s="18" t="s">
        <v>824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824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8" t="str">
        <f t="shared" si="25"/>
        <v>CCOCirculaçãoIntervaloContrato</v>
      </c>
    </row>
    <row r="237" spans="1:72" hidden="1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746</v>
      </c>
      <c r="E237" s="157"/>
      <c r="F237" s="126" t="s">
        <v>687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679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0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709</v>
      </c>
      <c r="W237" s="151" t="s">
        <v>688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679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2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824</v>
      </c>
      <c r="BK237" s="18" t="s">
        <v>824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824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8" t="str">
        <f t="shared" si="25"/>
        <v>CCOCirculaçãoIntervaloContrato</v>
      </c>
    </row>
    <row r="238" spans="1:72" hidden="1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760</v>
      </c>
      <c r="E238" s="157">
        <v>230</v>
      </c>
      <c r="F238" s="126" t="s">
        <v>713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908</v>
      </c>
      <c r="W238" s="151" t="s">
        <v>1077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679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2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1078</v>
      </c>
      <c r="BK238" s="18" t="s">
        <v>1078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1078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8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1036</v>
      </c>
      <c r="E239" s="157">
        <v>232</v>
      </c>
      <c r="F239" s="126" t="s">
        <v>1037</v>
      </c>
      <c r="G239" s="142" t="str">
        <f>IF(D239="","*",VLOOKUP(F239,BS_ATIVIDADE[],3,FALSE))</f>
        <v>DETECÇÃO</v>
      </c>
      <c r="H239" s="106" t="s">
        <v>48</v>
      </c>
      <c r="I239" s="106" t="s">
        <v>1079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1041</v>
      </c>
      <c r="W239" s="151" t="s">
        <v>1080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2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1081</v>
      </c>
      <c r="BK239" s="18" t="s">
        <v>1082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679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8" t="str">
        <f t="shared" si="25"/>
        <v>OKOK</v>
      </c>
    </row>
    <row r="240" spans="1:72" hidden="1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986</v>
      </c>
      <c r="E240" s="157">
        <v>233</v>
      </c>
      <c r="F240" s="126" t="s">
        <v>820</v>
      </c>
      <c r="G240" s="142" t="str">
        <f>IF(D240="","*",VLOOKUP(F240,BS_ATIVIDADE[],3,FALSE))</f>
        <v>OUTROS</v>
      </c>
      <c r="H240" s="106" t="s">
        <v>679</v>
      </c>
      <c r="I240" s="106" t="s">
        <v>679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1083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768</v>
      </c>
      <c r="W240" s="151" t="s">
        <v>1084</v>
      </c>
      <c r="X240" s="104" t="s">
        <v>416</v>
      </c>
      <c r="Y240" s="129" t="s">
        <v>415</v>
      </c>
      <c r="Z240" s="104"/>
      <c r="AA240" s="105" t="s">
        <v>679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2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824</v>
      </c>
      <c r="BK240" s="18" t="s">
        <v>824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824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8" t="str">
        <f t="shared" si="25"/>
        <v>CCOCirculaçãoIntervaloContrato</v>
      </c>
    </row>
    <row r="241" spans="1:72" hidden="1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1085</v>
      </c>
      <c r="E241" s="157">
        <v>234</v>
      </c>
      <c r="F241" s="126" t="s">
        <v>767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679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768</v>
      </c>
      <c r="W241" s="151" t="s">
        <v>1086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1087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2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824</v>
      </c>
      <c r="BK241" s="18" t="s">
        <v>824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824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8" t="str">
        <f t="shared" si="25"/>
        <v>CCOCirculaçãoIntervaloContrato</v>
      </c>
    </row>
    <row r="242" spans="1:72" hidden="1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1088</v>
      </c>
      <c r="E242" s="157">
        <v>235</v>
      </c>
      <c r="F242" s="126" t="s">
        <v>1089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679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768</v>
      </c>
      <c r="W242" s="151" t="s">
        <v>1090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2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824</v>
      </c>
      <c r="BK242" s="18" t="s">
        <v>824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824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8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1091</v>
      </c>
      <c r="E243" s="157">
        <v>236</v>
      </c>
      <c r="F243" s="126" t="s">
        <v>758</v>
      </c>
      <c r="G243" s="142" t="str">
        <f>IF(D243="","*",VLOOKUP(F243,BS_ATIVIDADE[],3,FALSE))</f>
        <v>MODERNIZAÇÃO</v>
      </c>
      <c r="H243" s="106" t="s">
        <v>679</v>
      </c>
      <c r="I243" s="106" t="s">
        <v>679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768</v>
      </c>
      <c r="W243" s="151" t="s">
        <v>700</v>
      </c>
      <c r="X243" s="104" t="s">
        <v>416</v>
      </c>
      <c r="Y243" s="129" t="s">
        <v>415</v>
      </c>
      <c r="Z243" s="104"/>
      <c r="AA243" s="105" t="s">
        <v>679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2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824</v>
      </c>
      <c r="BK243" s="18" t="s">
        <v>824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824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8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779</v>
      </c>
      <c r="E244" s="157">
        <v>237</v>
      </c>
      <c r="F244" s="126" t="s">
        <v>758</v>
      </c>
      <c r="G244" s="142" t="str">
        <f>IF(D244="","*",VLOOKUP(F244,BS_ATIVIDADE[],3,FALSE))</f>
        <v>MODERNIZAÇÃO</v>
      </c>
      <c r="H244" s="106" t="s">
        <v>679</v>
      </c>
      <c r="I244" s="106" t="s">
        <v>679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768</v>
      </c>
      <c r="W244" s="151" t="s">
        <v>700</v>
      </c>
      <c r="X244" s="104" t="s">
        <v>416</v>
      </c>
      <c r="Y244" s="129" t="s">
        <v>415</v>
      </c>
      <c r="Z244" s="104"/>
      <c r="AA244" s="105" t="s">
        <v>679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2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824</v>
      </c>
      <c r="BK244" s="18" t="s">
        <v>824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824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7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2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8" t="str">
        <f t="shared" si="25"/>
        <v/>
      </c>
    </row>
    <row r="246" spans="1:72" hidden="1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819</v>
      </c>
      <c r="E246" s="157">
        <v>61</v>
      </c>
      <c r="F246" s="126" t="s">
        <v>820</v>
      </c>
      <c r="G246" s="142" t="str">
        <f>IF(D246="","*",VLOOKUP(F246,BS_ATIVIDADE[],3,FALSE))</f>
        <v>OUTROS</v>
      </c>
      <c r="H246" s="106" t="s">
        <v>679</v>
      </c>
      <c r="I246" s="106" t="s">
        <v>679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821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822</v>
      </c>
      <c r="W246" s="151" t="s">
        <v>1092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2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824</v>
      </c>
      <c r="BK246" s="18" t="s">
        <v>824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824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8" t="str">
        <f t="shared" si="25"/>
        <v>CCOCirculaçãoIntervaloContrato</v>
      </c>
    </row>
    <row r="247" spans="1:72" hidden="1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772</v>
      </c>
      <c r="E247" s="157">
        <v>61</v>
      </c>
      <c r="F247" s="126" t="s">
        <v>1093</v>
      </c>
      <c r="G247" s="142" t="str">
        <f>IF(D247="","*",VLOOKUP(F247,BS_ATIVIDADE[],3,FALSE))</f>
        <v>MODERNIZAÇÃO</v>
      </c>
      <c r="H247" s="106" t="s">
        <v>1094</v>
      </c>
      <c r="I247" s="106" t="s">
        <v>1094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821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822</v>
      </c>
      <c r="W247" s="151" t="s">
        <v>1095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679</v>
      </c>
      <c r="AG247" s="105"/>
      <c r="AH247" s="15"/>
      <c r="AI247" s="126" t="s">
        <v>678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2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1096</v>
      </c>
      <c r="BK247" s="18" t="s">
        <v>1096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1097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8" t="str">
        <f t="shared" si="25"/>
        <v>CCOCirculaçãoIntervaloContrato</v>
      </c>
    </row>
    <row r="248" spans="1:72" hidden="1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690</v>
      </c>
      <c r="E248" s="157">
        <v>242</v>
      </c>
      <c r="F248" s="126" t="s">
        <v>687</v>
      </c>
      <c r="G248" s="142" t="str">
        <f>IF(D248="","*",VLOOKUP(F248,BS_ATIVIDADE[],3,FALSE))</f>
        <v>MECANIZAÇÃO - SOCADORA</v>
      </c>
      <c r="H248" s="106" t="s">
        <v>1094</v>
      </c>
      <c r="I248" s="106" t="s">
        <v>1094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821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822</v>
      </c>
      <c r="W248" s="151" t="s">
        <v>688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2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824</v>
      </c>
      <c r="BK248" s="18" t="s">
        <v>824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824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7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2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8" t="str">
        <f t="shared" si="25"/>
        <v/>
      </c>
    </row>
    <row r="250" spans="1:72" hidden="1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819</v>
      </c>
      <c r="E250" s="157">
        <v>61</v>
      </c>
      <c r="F250" s="126" t="s">
        <v>820</v>
      </c>
      <c r="G250" s="142" t="str">
        <f>IF(D250="","*",VLOOKUP(F250,BS_ATIVIDADE[],3,FALSE))</f>
        <v>OUTROS</v>
      </c>
      <c r="H250" s="106" t="s">
        <v>679</v>
      </c>
      <c r="I250" s="106" t="s">
        <v>679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835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822</v>
      </c>
      <c r="W250" s="151" t="s">
        <v>836</v>
      </c>
      <c r="X250" s="104" t="s">
        <v>416</v>
      </c>
      <c r="Y250" s="129" t="s">
        <v>415</v>
      </c>
      <c r="Z250" s="104"/>
      <c r="AA250" s="105" t="s">
        <v>679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2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824</v>
      </c>
      <c r="BK250" s="18" t="s">
        <v>824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824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8" t="str">
        <f t="shared" si="25"/>
        <v>CCOCirculaçãoIntervaloContrato</v>
      </c>
    </row>
    <row r="251" spans="1:72" hidden="1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776</v>
      </c>
      <c r="E251" s="157">
        <v>66</v>
      </c>
      <c r="F251" s="126" t="s">
        <v>717</v>
      </c>
      <c r="G251" s="142" t="str">
        <f>IF(D251="","*",VLOOKUP(F251,BS_ATIVIDADE[],3,FALSE))</f>
        <v>OUTROS</v>
      </c>
      <c r="H251" s="106" t="s">
        <v>184</v>
      </c>
      <c r="I251" s="106" t="s">
        <v>777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822</v>
      </c>
      <c r="W251" s="151" t="s">
        <v>837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678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2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824</v>
      </c>
      <c r="BK251" s="18" t="s">
        <v>1098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824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8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876</v>
      </c>
      <c r="E252" s="157">
        <v>93</v>
      </c>
      <c r="F252" s="126" t="s">
        <v>877</v>
      </c>
      <c r="G252" s="142" t="str">
        <f>IF(D252="","*",VLOOKUP(F252,BS_ATIVIDADE[],3,FALSE))</f>
        <v>LIMPEZA LASTRO</v>
      </c>
      <c r="H252" s="106" t="s">
        <v>679</v>
      </c>
      <c r="I252" s="106" t="s">
        <v>679</v>
      </c>
      <c r="J252" s="105">
        <v>53</v>
      </c>
      <c r="K252" s="105">
        <v>109.05</v>
      </c>
      <c r="L252" s="105" t="s">
        <v>679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773</v>
      </c>
      <c r="W252" s="151" t="s">
        <v>878</v>
      </c>
      <c r="X252" s="104" t="s">
        <v>421</v>
      </c>
      <c r="Y252" s="129" t="s">
        <v>424</v>
      </c>
      <c r="Z252" s="104"/>
      <c r="AA252" s="105" t="s">
        <v>679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2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1099</v>
      </c>
      <c r="BK252" s="18" t="s">
        <v>1099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1099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8" t="str">
        <f t="shared" si="25"/>
        <v>SuperExecução</v>
      </c>
    </row>
    <row r="253" spans="1:72" hidden="1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703</v>
      </c>
      <c r="E253" s="157">
        <v>185</v>
      </c>
      <c r="F253" s="126" t="s">
        <v>704</v>
      </c>
      <c r="G253" s="142" t="str">
        <f>IF(D253="","*",VLOOKUP(F253,BS_ATIVIDADE[],3,FALSE))</f>
        <v>EXPANSÃO</v>
      </c>
      <c r="H253" s="106" t="s">
        <v>679</v>
      </c>
      <c r="I253" s="106" t="s">
        <v>679</v>
      </c>
      <c r="J253" s="105">
        <v>53</v>
      </c>
      <c r="K253" s="105">
        <v>123.76</v>
      </c>
      <c r="L253" s="105" t="s">
        <v>679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785</v>
      </c>
      <c r="W253" s="151" t="s">
        <v>700</v>
      </c>
      <c r="X253" s="104" t="s">
        <v>421</v>
      </c>
      <c r="Y253" s="129" t="s">
        <v>424</v>
      </c>
      <c r="Z253" s="104"/>
      <c r="AA253" s="105" t="s">
        <v>679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2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1059</v>
      </c>
      <c r="BK253" s="18" t="s">
        <v>1059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1059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7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679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2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7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2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8" t="str">
        <f t="shared" si="25"/>
        <v/>
      </c>
    </row>
    <row r="256" spans="1:72" hidden="1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703</v>
      </c>
      <c r="E256" s="157"/>
      <c r="F256" s="126" t="s">
        <v>704</v>
      </c>
      <c r="G256" s="142" t="str">
        <f>IF(D256="","*",VLOOKUP(F256,BS_ATIVIDADE[],3,FALSE))</f>
        <v>EXPANSÃO</v>
      </c>
      <c r="H256" s="106" t="s">
        <v>679</v>
      </c>
      <c r="I256" s="106" t="s">
        <v>679</v>
      </c>
      <c r="J256" s="105">
        <v>70</v>
      </c>
      <c r="K256" s="105">
        <v>113.6</v>
      </c>
      <c r="L256" s="105" t="s">
        <v>679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961</v>
      </c>
      <c r="W256" s="151" t="s">
        <v>700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2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1100</v>
      </c>
      <c r="BK256" s="18" t="s">
        <v>1100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1100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8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695</v>
      </c>
      <c r="E257" s="157"/>
      <c r="F257" s="126" t="s">
        <v>696</v>
      </c>
      <c r="G257" s="142" t="str">
        <f>IF(D257="","*",VLOOKUP(F257,BS_ATIVIDADE[],3,FALSE))</f>
        <v>SOLDA</v>
      </c>
      <c r="H257" s="106" t="s">
        <v>679</v>
      </c>
      <c r="I257" s="106" t="s">
        <v>679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0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699</v>
      </c>
      <c r="W257" s="151" t="s">
        <v>700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2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1101</v>
      </c>
      <c r="BK257" s="18" t="s">
        <v>1102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679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8" t="str">
        <f t="shared" si="25"/>
        <v>OKOK</v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712</v>
      </c>
      <c r="E258" s="157"/>
      <c r="F258" s="126" t="s">
        <v>717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0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714</v>
      </c>
      <c r="W258" s="151" t="s">
        <v>718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679</v>
      </c>
      <c r="AD258" s="107">
        <v>0.29166666666666669</v>
      </c>
      <c r="AE258" s="105">
        <v>9341</v>
      </c>
      <c r="AF258" s="105" t="s">
        <v>679</v>
      </c>
      <c r="AG258" s="105" t="s">
        <v>679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2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8" t="str">
        <f t="shared" si="25"/>
        <v/>
      </c>
    </row>
    <row r="259" spans="1:72" hidden="1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749</v>
      </c>
      <c r="E259" s="157">
        <v>193</v>
      </c>
      <c r="F259" s="126" t="s">
        <v>750</v>
      </c>
      <c r="G259" s="142" t="str">
        <f>IF(D259="","*",VLOOKUP(F259,BS_ATIVIDADE[],3,FALSE))</f>
        <v>TRILHEIRO - DESCARGA</v>
      </c>
      <c r="H259" s="106" t="s">
        <v>1017</v>
      </c>
      <c r="I259" s="106" t="s">
        <v>1017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714</v>
      </c>
      <c r="W259" s="151" t="s">
        <v>754</v>
      </c>
      <c r="X259" s="104" t="s">
        <v>421</v>
      </c>
      <c r="Y259" s="129" t="s">
        <v>424</v>
      </c>
      <c r="Z259" s="104"/>
      <c r="AA259" s="105" t="s">
        <v>1019</v>
      </c>
      <c r="AB259" s="103" t="s">
        <v>423</v>
      </c>
      <c r="AC259" s="152" t="s">
        <v>419</v>
      </c>
      <c r="AD259" s="107">
        <v>0.41666666666666669</v>
      </c>
      <c r="AE259" s="105" t="s">
        <v>1020</v>
      </c>
      <c r="AF259" s="105" t="s">
        <v>1021</v>
      </c>
      <c r="AG259" s="105" t="s">
        <v>679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2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1103</v>
      </c>
      <c r="BK259" s="18" t="s">
        <v>1103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1103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8" t="str">
        <f t="shared" si="25"/>
        <v>CCOCirculaçãoIntervaloOportunidade</v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7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679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0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2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8" t="str">
        <f t="shared" si="25"/>
        <v/>
      </c>
    </row>
    <row r="261" spans="1:72" hidden="1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720</v>
      </c>
      <c r="E261" s="157"/>
      <c r="F261" s="126" t="s">
        <v>721</v>
      </c>
      <c r="G261" s="142" t="str">
        <f>IF(D261="","*",VLOOKUP(F261,BS_ATIVIDADE[],3,FALSE))</f>
        <v>DORMENTE - SUBSTITUIÇÂO</v>
      </c>
      <c r="H261" s="105" t="s">
        <v>679</v>
      </c>
      <c r="I261" s="105" t="s">
        <v>679</v>
      </c>
      <c r="J261" s="105">
        <v>56</v>
      </c>
      <c r="K261" s="105">
        <v>243.3</v>
      </c>
      <c r="L261" s="105" t="s">
        <v>679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0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722</v>
      </c>
      <c r="W261" s="151" t="s">
        <v>1024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679</v>
      </c>
      <c r="AG261" s="105" t="s">
        <v>679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2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1104</v>
      </c>
      <c r="BK261" s="18" t="s">
        <v>1105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1105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8" t="str">
        <f t="shared" si="25"/>
        <v>SuperExecução</v>
      </c>
    </row>
    <row r="262" spans="1:72" hidden="1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978</v>
      </c>
      <c r="E262" s="157">
        <v>162</v>
      </c>
      <c r="F262" s="126" t="s">
        <v>687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709</v>
      </c>
      <c r="W262" s="151" t="s">
        <v>688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1106</v>
      </c>
      <c r="AF262" s="105" t="s">
        <v>679</v>
      </c>
      <c r="AG262" s="105" t="s">
        <v>679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2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1107</v>
      </c>
      <c r="BK262" s="18" t="s">
        <v>1108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1108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8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857</v>
      </c>
      <c r="E263" s="157">
        <v>81</v>
      </c>
      <c r="F263" s="126" t="s">
        <v>721</v>
      </c>
      <c r="G263" s="142" t="str">
        <f>IF(D263="","*",VLOOKUP(F263,BS_ATIVIDADE[],3,FALSE))</f>
        <v>DORMENTE - SUBSTITUIÇÂO</v>
      </c>
      <c r="H263" s="105" t="s">
        <v>679</v>
      </c>
      <c r="I263" s="105" t="s">
        <v>679</v>
      </c>
      <c r="J263" s="105">
        <v>56</v>
      </c>
      <c r="K263" s="105">
        <v>205</v>
      </c>
      <c r="L263" s="105" t="s">
        <v>679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0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858</v>
      </c>
      <c r="W263" s="151" t="s">
        <v>799</v>
      </c>
      <c r="X263" s="104" t="s">
        <v>421</v>
      </c>
      <c r="Y263" s="129" t="s">
        <v>424</v>
      </c>
      <c r="Z263" s="104"/>
      <c r="AA263" s="105" t="s">
        <v>679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2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1109</v>
      </c>
      <c r="BK263" s="18" t="s">
        <v>1109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1109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8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726</v>
      </c>
      <c r="E264" s="157"/>
      <c r="F264" s="126" t="s">
        <v>713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859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860</v>
      </c>
      <c r="W264" s="151" t="s">
        <v>803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679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2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1110</v>
      </c>
      <c r="BK264" s="18" t="s">
        <v>1111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1111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8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1112</v>
      </c>
      <c r="E265" s="157">
        <v>81</v>
      </c>
      <c r="F265" s="126" t="s">
        <v>721</v>
      </c>
      <c r="G265" s="142" t="str">
        <f>IF(D265="","*",VLOOKUP(F265,BS_ATIVIDADE[],3,FALSE))</f>
        <v>DORMENTE - SUBSTITUIÇÂO</v>
      </c>
      <c r="H265" s="105" t="s">
        <v>679</v>
      </c>
      <c r="I265" s="105" t="s">
        <v>679</v>
      </c>
      <c r="J265" s="105">
        <v>56</v>
      </c>
      <c r="K265" s="105">
        <v>190.3</v>
      </c>
      <c r="L265" s="105" t="s">
        <v>679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0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1113</v>
      </c>
      <c r="W265" s="151" t="s">
        <v>799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2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1104</v>
      </c>
      <c r="BK265" s="18" t="s">
        <v>1114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1114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8" t="str">
        <f t="shared" si="31"/>
        <v>SuperExecução</v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7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0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2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8" t="str">
        <f t="shared" si="31"/>
        <v/>
      </c>
    </row>
    <row r="267" spans="1:72" hidden="1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692</v>
      </c>
      <c r="E267" s="157">
        <v>4</v>
      </c>
      <c r="F267" s="126" t="s">
        <v>693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742</v>
      </c>
      <c r="W267" s="151" t="s">
        <v>743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2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1115</v>
      </c>
      <c r="BK267" s="18" t="s">
        <v>1115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1116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8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1076</v>
      </c>
      <c r="E268" s="157"/>
      <c r="F268" s="126" t="s">
        <v>870</v>
      </c>
      <c r="G268" s="142" t="str">
        <f>IF(D268="","*",VLOOKUP(F268,BS_ATIVIDADE[],3,FALSE))</f>
        <v>TRILHO - SUBSTITUIÇÂO</v>
      </c>
      <c r="H268" s="105" t="s">
        <v>679</v>
      </c>
      <c r="I268" s="105" t="s">
        <v>679</v>
      </c>
      <c r="J268" s="105">
        <v>55</v>
      </c>
      <c r="K268" s="105">
        <v>102</v>
      </c>
      <c r="L268" s="105" t="s">
        <v>679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0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908</v>
      </c>
      <c r="W268" s="151" t="s">
        <v>1029</v>
      </c>
      <c r="X268" s="104" t="s">
        <v>421</v>
      </c>
      <c r="Y268" s="129" t="s">
        <v>424</v>
      </c>
      <c r="Z268" s="104"/>
      <c r="AA268" s="105" t="s">
        <v>679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2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1117</v>
      </c>
      <c r="BK268" s="18" t="s">
        <v>1118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679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8" t="str">
        <f t="shared" si="31"/>
        <v>OKOK</v>
      </c>
    </row>
    <row r="269" spans="1:72" hidden="1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813</v>
      </c>
      <c r="E269" s="157">
        <v>203</v>
      </c>
      <c r="F269" s="126" t="s">
        <v>696</v>
      </c>
      <c r="G269" s="142" t="str">
        <f>IF(D269="","*",VLOOKUP(F269,BS_ATIVIDADE[],3,FALSE))</f>
        <v>SOLDA</v>
      </c>
      <c r="H269" s="106" t="s">
        <v>679</v>
      </c>
      <c r="I269" s="106" t="s">
        <v>679</v>
      </c>
      <c r="J269" s="105">
        <v>55</v>
      </c>
      <c r="K269" s="105">
        <v>104</v>
      </c>
      <c r="L269" s="105" t="s">
        <v>679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908</v>
      </c>
      <c r="W269" s="151" t="s">
        <v>700</v>
      </c>
      <c r="X269" s="104" t="s">
        <v>421</v>
      </c>
      <c r="Y269" s="129" t="s">
        <v>424</v>
      </c>
      <c r="Z269" s="104"/>
      <c r="AA269" s="105" t="s">
        <v>679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2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1100</v>
      </c>
      <c r="BK269" s="18" t="s">
        <v>1100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1100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8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755</v>
      </c>
      <c r="E270" s="157">
        <v>204</v>
      </c>
      <c r="F270" s="126" t="s">
        <v>696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679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908</v>
      </c>
      <c r="W270" s="151" t="s">
        <v>700</v>
      </c>
      <c r="X270" s="104" t="s">
        <v>421</v>
      </c>
      <c r="Y270" s="129" t="s">
        <v>424</v>
      </c>
      <c r="Z270" s="104"/>
      <c r="AA270" s="105" t="s">
        <v>679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2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1100</v>
      </c>
      <c r="BK270" s="18" t="s">
        <v>1100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1100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8" t="str">
        <f t="shared" si="31"/>
        <v>CondiçõesClimáticaChuva</v>
      </c>
    </row>
    <row r="271" spans="1:72" hidden="1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746</v>
      </c>
      <c r="E271" s="157"/>
      <c r="F271" s="126" t="s">
        <v>687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679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0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709</v>
      </c>
      <c r="W271" s="151" t="s">
        <v>688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679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2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1119</v>
      </c>
      <c r="BK271" s="18" t="s">
        <v>1120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679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8" t="str">
        <f t="shared" si="31"/>
        <v>OKOK</v>
      </c>
    </row>
    <row r="272" spans="1:72" hidden="1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760</v>
      </c>
      <c r="E272" s="157">
        <v>230</v>
      </c>
      <c r="F272" s="126" t="s">
        <v>713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908</v>
      </c>
      <c r="W272" s="151" t="s">
        <v>1077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679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2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1121</v>
      </c>
      <c r="BK272" s="18" t="s">
        <v>1121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1121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8" t="str">
        <f t="shared" si="31"/>
        <v>MecânicaLocomotiva</v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7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2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8" t="str">
        <f t="shared" si="31"/>
        <v/>
      </c>
    </row>
    <row r="274" spans="1:72" hidden="1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779</v>
      </c>
      <c r="E274" s="157">
        <v>268</v>
      </c>
      <c r="F274" s="126" t="s">
        <v>758</v>
      </c>
      <c r="G274" s="142" t="str">
        <f>IF(D274="","*",VLOOKUP(F274,BS_ATIVIDADE[],3,FALSE))</f>
        <v>MODERNIZAÇÃO</v>
      </c>
      <c r="H274" s="106" t="s">
        <v>679</v>
      </c>
      <c r="I274" s="106" t="s">
        <v>679</v>
      </c>
      <c r="J274" s="105">
        <v>48</v>
      </c>
      <c r="K274" s="105">
        <v>123.465</v>
      </c>
      <c r="L274" s="105" t="s">
        <v>679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768</v>
      </c>
      <c r="W274" s="151" t="s">
        <v>700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679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2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1100</v>
      </c>
      <c r="BK274" s="18" t="s">
        <v>1100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1100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8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1122</v>
      </c>
      <c r="E275" s="157">
        <v>269</v>
      </c>
      <c r="F275" s="126" t="s">
        <v>758</v>
      </c>
      <c r="G275" s="142" t="str">
        <f>IF(D275="","*",VLOOKUP(F275,BS_ATIVIDADE[],3,FALSE))</f>
        <v>MODERNIZAÇÃO</v>
      </c>
      <c r="H275" s="106" t="s">
        <v>679</v>
      </c>
      <c r="I275" s="106" t="s">
        <v>679</v>
      </c>
      <c r="J275" s="105">
        <v>48</v>
      </c>
      <c r="K275" s="105">
        <v>123.929</v>
      </c>
      <c r="L275" s="105" t="s">
        <v>679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768</v>
      </c>
      <c r="W275" s="151" t="s">
        <v>700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2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1100</v>
      </c>
      <c r="BK275" s="18" t="s">
        <v>1100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1100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8" t="str">
        <f t="shared" si="31"/>
        <v>CondiçõesClimáticaChuva</v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7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2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8" t="str">
        <f t="shared" si="31"/>
        <v/>
      </c>
    </row>
    <row r="277" spans="1:72" hidden="1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1047</v>
      </c>
      <c r="E277" s="157">
        <v>210</v>
      </c>
      <c r="F277" s="126" t="s">
        <v>678</v>
      </c>
      <c r="G277" s="142" t="str">
        <f>IF(D277="","*",VLOOKUP(F277,BS_ATIVIDADE[],3,FALSE))</f>
        <v>OUTROS</v>
      </c>
      <c r="H277" s="106" t="s">
        <v>1048</v>
      </c>
      <c r="I277" s="106" t="s">
        <v>335</v>
      </c>
      <c r="J277" s="105">
        <v>54</v>
      </c>
      <c r="K277" s="105">
        <v>67</v>
      </c>
      <c r="L277" s="105" t="s">
        <v>679</v>
      </c>
      <c r="M277" s="127" t="s">
        <v>1049</v>
      </c>
      <c r="N277" s="127" t="s">
        <v>1050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822</v>
      </c>
      <c r="W277" s="151" t="s">
        <v>683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2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1123</v>
      </c>
      <c r="BK277" s="18" t="s">
        <v>1123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8" t="str">
        <f t="shared" si="31"/>
        <v>OKOK</v>
      </c>
    </row>
    <row r="278" spans="1:72" hidden="1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1036</v>
      </c>
      <c r="E278" s="157">
        <v>277</v>
      </c>
      <c r="F278" s="126" t="s">
        <v>1037</v>
      </c>
      <c r="G278" s="142" t="str">
        <f>IF(D278="","*",VLOOKUP(F278,BS_ATIVIDADE[],3,FALSE))</f>
        <v>DETECÇÃO</v>
      </c>
      <c r="H278" s="106" t="s">
        <v>831</v>
      </c>
      <c r="I278" s="106" t="s">
        <v>1124</v>
      </c>
      <c r="J278" s="105">
        <v>92</v>
      </c>
      <c r="K278" s="105">
        <v>66</v>
      </c>
      <c r="L278" s="105" t="s">
        <v>679</v>
      </c>
      <c r="M278" s="127" t="s">
        <v>11</v>
      </c>
      <c r="N278" s="127" t="s">
        <v>1050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1041</v>
      </c>
      <c r="W278" s="151" t="s">
        <v>1042</v>
      </c>
      <c r="X278" s="104" t="s">
        <v>416</v>
      </c>
      <c r="Y278" s="129" t="s">
        <v>415</v>
      </c>
      <c r="Z278" s="104"/>
      <c r="AA278" s="105" t="s">
        <v>679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2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1125</v>
      </c>
      <c r="BK278" s="18" t="s">
        <v>1125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8" t="str">
        <f t="shared" si="31"/>
        <v>OKOK</v>
      </c>
    </row>
    <row r="279" spans="1:72" hidden="1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876</v>
      </c>
      <c r="E279" s="157">
        <v>93</v>
      </c>
      <c r="F279" s="126" t="s">
        <v>877</v>
      </c>
      <c r="G279" s="142" t="str">
        <f>IF(D279="","*",VLOOKUP(F279,BS_ATIVIDADE[],3,FALSE))</f>
        <v>LIMPEZA LASTRO</v>
      </c>
      <c r="H279" s="106" t="s">
        <v>679</v>
      </c>
      <c r="I279" s="106" t="s">
        <v>679</v>
      </c>
      <c r="J279" s="105">
        <v>53</v>
      </c>
      <c r="K279" s="105">
        <v>109.05</v>
      </c>
      <c r="L279" s="105" t="s">
        <v>679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773</v>
      </c>
      <c r="W279" s="151" t="s">
        <v>878</v>
      </c>
      <c r="X279" s="104" t="s">
        <v>421</v>
      </c>
      <c r="Y279" s="129" t="s">
        <v>424</v>
      </c>
      <c r="Z279" s="104"/>
      <c r="AA279" s="105" t="s">
        <v>679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2">
        <f t="shared" si="26"/>
        <v>4.1666666666666685E-2</v>
      </c>
      <c r="AZ279" s="153"/>
      <c r="BA279" s="175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1126</v>
      </c>
      <c r="BK279" s="18" t="s">
        <v>1127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1127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8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703</v>
      </c>
      <c r="E280" s="157">
        <v>279</v>
      </c>
      <c r="F280" s="126" t="s">
        <v>1128</v>
      </c>
      <c r="G280" s="142" t="str">
        <f>IF(D280="","*",VLOOKUP(F280,BS_ATIVIDADE[],3,FALSE))</f>
        <v>EXPANSÃO</v>
      </c>
      <c r="H280" s="106" t="s">
        <v>679</v>
      </c>
      <c r="I280" s="106" t="s">
        <v>679</v>
      </c>
      <c r="J280" s="105">
        <v>53</v>
      </c>
      <c r="K280" s="105">
        <v>123.35</v>
      </c>
      <c r="L280" s="105" t="s">
        <v>679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785</v>
      </c>
      <c r="W280" s="151" t="s">
        <v>1129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2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1130</v>
      </c>
      <c r="BK280" s="18" t="s">
        <v>1130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1130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8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703</v>
      </c>
      <c r="E281" s="157">
        <v>280</v>
      </c>
      <c r="F281" s="126" t="s">
        <v>704</v>
      </c>
      <c r="G281" s="142" t="str">
        <f>IF(D281="","*",VLOOKUP(F281,BS_ATIVIDADE[],3,FALSE))</f>
        <v>EXPANSÃO</v>
      </c>
      <c r="H281" s="106" t="s">
        <v>679</v>
      </c>
      <c r="I281" s="106" t="s">
        <v>679</v>
      </c>
      <c r="J281" s="105">
        <v>53</v>
      </c>
      <c r="K281" s="105">
        <v>123.76</v>
      </c>
      <c r="L281" s="105" t="s">
        <v>679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785</v>
      </c>
      <c r="W281" s="151" t="s">
        <v>700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2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1131</v>
      </c>
      <c r="BK281" s="18" t="s">
        <v>1132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679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8" t="str">
        <f t="shared" si="31"/>
        <v>OKOK</v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7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2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8" t="str">
        <f t="shared" si="31"/>
        <v/>
      </c>
    </row>
    <row r="283" spans="1:72" hidden="1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703</v>
      </c>
      <c r="E283" s="157"/>
      <c r="F283" s="126" t="s">
        <v>704</v>
      </c>
      <c r="G283" s="142" t="str">
        <f>IF(D283="","*",VLOOKUP(F283,BS_ATIVIDADE[],3,FALSE))</f>
        <v>EXPANSÃO</v>
      </c>
      <c r="H283" s="106" t="s">
        <v>679</v>
      </c>
      <c r="I283" s="106" t="s">
        <v>679</v>
      </c>
      <c r="J283" s="105">
        <v>70</v>
      </c>
      <c r="K283" s="105">
        <v>113.6</v>
      </c>
      <c r="L283" s="105" t="s">
        <v>679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961</v>
      </c>
      <c r="W283" s="151" t="s">
        <v>700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2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1133</v>
      </c>
      <c r="BK283" s="18" t="s">
        <v>1134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679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8" t="str">
        <f t="shared" si="31"/>
        <v>OKOK</v>
      </c>
    </row>
    <row r="284" spans="1:72" hidden="1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695</v>
      </c>
      <c r="E284" s="157"/>
      <c r="F284" s="126" t="s">
        <v>696</v>
      </c>
      <c r="G284" s="142" t="str">
        <f>IF(D284="","*",VLOOKUP(F284,BS_ATIVIDADE[],3,FALSE))</f>
        <v>SOLDA</v>
      </c>
      <c r="H284" s="106" t="s">
        <v>679</v>
      </c>
      <c r="I284" s="106" t="s">
        <v>679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0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699</v>
      </c>
      <c r="W284" s="151" t="s">
        <v>700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2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1135</v>
      </c>
      <c r="BK284" s="18" t="s">
        <v>1136</v>
      </c>
      <c r="BL284" s="16"/>
      <c r="BM284" s="130" t="s">
        <v>445</v>
      </c>
      <c r="BN284" s="130" t="s">
        <v>445</v>
      </c>
      <c r="BO284" s="130" t="s">
        <v>892</v>
      </c>
      <c r="BP284" s="18" t="s">
        <v>679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8" t="str">
        <f t="shared" si="31"/>
        <v>OKOK</v>
      </c>
    </row>
    <row r="285" spans="1:72" hidden="1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712</v>
      </c>
      <c r="E285" s="157"/>
      <c r="F285" s="126" t="s">
        <v>717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0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714</v>
      </c>
      <c r="W285" s="151" t="s">
        <v>718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679</v>
      </c>
      <c r="AD285" s="107">
        <v>0.29166666666666669</v>
      </c>
      <c r="AE285" s="105">
        <v>9341</v>
      </c>
      <c r="AF285" s="105" t="s">
        <v>679</v>
      </c>
      <c r="AG285" s="105" t="s">
        <v>679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2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8" t="str">
        <f t="shared" si="31"/>
        <v/>
      </c>
    </row>
    <row r="286" spans="1:72" hidden="1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749</v>
      </c>
      <c r="E286" s="157">
        <v>193</v>
      </c>
      <c r="F286" s="126" t="s">
        <v>750</v>
      </c>
      <c r="G286" s="142" t="str">
        <f>IF(D286="","*",VLOOKUP(F286,BS_ATIVIDADE[],3,FALSE))</f>
        <v>TRILHEIRO - DESCARGA</v>
      </c>
      <c r="H286" s="106" t="s">
        <v>1017</v>
      </c>
      <c r="I286" s="106" t="s">
        <v>1017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714</v>
      </c>
      <c r="W286" s="151" t="s">
        <v>754</v>
      </c>
      <c r="X286" s="104" t="s">
        <v>421</v>
      </c>
      <c r="Y286" s="129" t="s">
        <v>424</v>
      </c>
      <c r="Z286" s="104"/>
      <c r="AA286" s="105" t="s">
        <v>1019</v>
      </c>
      <c r="AB286" s="103" t="s">
        <v>423</v>
      </c>
      <c r="AC286" s="152" t="s">
        <v>419</v>
      </c>
      <c r="AD286" s="107">
        <v>0.41666666666666669</v>
      </c>
      <c r="AE286" s="105" t="s">
        <v>1020</v>
      </c>
      <c r="AF286" s="105" t="s">
        <v>1021</v>
      </c>
      <c r="AG286" s="105" t="s">
        <v>679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2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1137</v>
      </c>
      <c r="BK286" s="18" t="s">
        <v>1137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1137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8" t="str">
        <f t="shared" si="31"/>
        <v>CCOCirculaçãoIntervaloOportunidade</v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7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2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8" t="str">
        <f t="shared" si="31"/>
        <v/>
      </c>
    </row>
    <row r="288" spans="1:72" hidden="1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978</v>
      </c>
      <c r="E288" s="157">
        <v>162</v>
      </c>
      <c r="F288" s="126" t="s">
        <v>687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773</v>
      </c>
      <c r="W288" s="151" t="s">
        <v>688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679</v>
      </c>
      <c r="AG288" s="105" t="s">
        <v>679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2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1137</v>
      </c>
      <c r="BK288" s="18" t="s">
        <v>1137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1137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8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857</v>
      </c>
      <c r="E289" s="157">
        <v>81</v>
      </c>
      <c r="F289" s="126" t="s">
        <v>721</v>
      </c>
      <c r="G289" s="142" t="str">
        <f>IF(D289="","*",VLOOKUP(F289,BS_ATIVIDADE[],3,FALSE))</f>
        <v>DORMENTE - SUBSTITUIÇÂO</v>
      </c>
      <c r="H289" s="105" t="s">
        <v>679</v>
      </c>
      <c r="I289" s="105" t="s">
        <v>679</v>
      </c>
      <c r="J289" s="105">
        <v>56</v>
      </c>
      <c r="K289" s="105">
        <v>205</v>
      </c>
      <c r="L289" s="105" t="s">
        <v>679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0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858</v>
      </c>
      <c r="W289" s="151" t="s">
        <v>799</v>
      </c>
      <c r="X289" s="104" t="s">
        <v>421</v>
      </c>
      <c r="Y289" s="129" t="s">
        <v>424</v>
      </c>
      <c r="Z289" s="104"/>
      <c r="AA289" s="105" t="s">
        <v>679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2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1138</v>
      </c>
      <c r="BK289" s="18" t="s">
        <v>1138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1138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8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726</v>
      </c>
      <c r="E290" s="157"/>
      <c r="F290" s="126" t="s">
        <v>713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859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860</v>
      </c>
      <c r="W290" s="151" t="s">
        <v>803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679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2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1139</v>
      </c>
      <c r="BK290" s="18" t="s">
        <v>1140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679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8" t="str">
        <f t="shared" si="31"/>
        <v>OKOK</v>
      </c>
    </row>
    <row r="291" spans="1:72" hidden="1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1112</v>
      </c>
      <c r="E291" s="157">
        <v>81</v>
      </c>
      <c r="F291" s="126" t="s">
        <v>721</v>
      </c>
      <c r="G291" s="142" t="str">
        <f>IF(D291="","*",VLOOKUP(F291,BS_ATIVIDADE[],3,FALSE))</f>
        <v>DORMENTE - SUBSTITUIÇÂO</v>
      </c>
      <c r="H291" s="105" t="s">
        <v>679</v>
      </c>
      <c r="I291" s="105" t="s">
        <v>679</v>
      </c>
      <c r="J291" s="105">
        <v>56</v>
      </c>
      <c r="K291" s="105">
        <v>190.3</v>
      </c>
      <c r="L291" s="105" t="s">
        <v>679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0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1113</v>
      </c>
      <c r="W291" s="151" t="s">
        <v>799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2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1141</v>
      </c>
      <c r="BK291" s="18" t="s">
        <v>1141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1141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8" t="str">
        <f t="shared" si="31"/>
        <v>CCOCirculaçãoIntervaloOportunidade</v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7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2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8" t="str">
        <f t="shared" si="31"/>
        <v/>
      </c>
    </row>
    <row r="293" spans="1:72" hidden="1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1028</v>
      </c>
      <c r="E293" s="157">
        <v>287</v>
      </c>
      <c r="F293" s="126" t="s">
        <v>870</v>
      </c>
      <c r="G293" s="142" t="str">
        <f>IF(D293="","*",VLOOKUP(F293,BS_ATIVIDADE[],3,FALSE))</f>
        <v>TRILHO - SUBSTITUIÇÂO</v>
      </c>
      <c r="H293" s="106" t="s">
        <v>679</v>
      </c>
      <c r="I293" s="106" t="s">
        <v>679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908</v>
      </c>
      <c r="W293" s="151" t="s">
        <v>1029</v>
      </c>
      <c r="X293" s="104" t="s">
        <v>421</v>
      </c>
      <c r="Y293" s="129" t="s">
        <v>424</v>
      </c>
      <c r="Z293" s="104"/>
      <c r="AA293" s="105" t="s">
        <v>679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2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1142</v>
      </c>
      <c r="BK293" s="18" t="s">
        <v>1143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679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8" t="str">
        <f t="shared" si="31"/>
        <v>OKOK</v>
      </c>
    </row>
    <row r="294" spans="1:72" hidden="1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746</v>
      </c>
      <c r="E294" s="157"/>
      <c r="F294" s="126" t="s">
        <v>687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752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709</v>
      </c>
      <c r="W294" s="151" t="s">
        <v>688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679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2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1144</v>
      </c>
      <c r="BK294" s="18" t="s">
        <v>1145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1145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8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692</v>
      </c>
      <c r="E295" s="157">
        <v>4</v>
      </c>
      <c r="F295" s="126" t="s">
        <v>693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742</v>
      </c>
      <c r="W295" s="151" t="s">
        <v>743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2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1146</v>
      </c>
      <c r="BK295" s="18" t="s">
        <v>1146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1146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8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813</v>
      </c>
      <c r="E296" s="157">
        <v>290</v>
      </c>
      <c r="F296" s="126" t="s">
        <v>696</v>
      </c>
      <c r="G296" s="142" t="str">
        <f>IF(D296="","*",VLOOKUP(F296,BS_ATIVIDADE[],3,FALSE))</f>
        <v>SOLDA</v>
      </c>
      <c r="H296" s="106" t="s">
        <v>679</v>
      </c>
      <c r="I296" s="106" t="s">
        <v>679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908</v>
      </c>
      <c r="W296" s="151" t="s">
        <v>700</v>
      </c>
      <c r="X296" s="104" t="s">
        <v>421</v>
      </c>
      <c r="Y296" s="129" t="s">
        <v>424</v>
      </c>
      <c r="Z296" s="104"/>
      <c r="AA296" s="105" t="s">
        <v>679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2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736</v>
      </c>
      <c r="BK296" s="18" t="s">
        <v>1147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1147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8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755</v>
      </c>
      <c r="E297" s="157">
        <v>291</v>
      </c>
      <c r="F297" s="126" t="s">
        <v>696</v>
      </c>
      <c r="G297" s="142" t="str">
        <f>IF(D297="","*",VLOOKUP(F297,BS_ATIVIDADE[],3,FALSE))</f>
        <v>SOLDA</v>
      </c>
      <c r="H297" s="106" t="s">
        <v>679</v>
      </c>
      <c r="I297" s="106" t="s">
        <v>679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908</v>
      </c>
      <c r="W297" s="151" t="s">
        <v>700</v>
      </c>
      <c r="X297" s="104" t="s">
        <v>421</v>
      </c>
      <c r="Y297" s="129" t="s">
        <v>424</v>
      </c>
      <c r="Z297" s="104"/>
      <c r="AA297" s="105" t="s">
        <v>679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2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736</v>
      </c>
      <c r="BK297" s="18" t="s">
        <v>1147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1147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8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760</v>
      </c>
      <c r="E298" s="157">
        <v>230</v>
      </c>
      <c r="F298" s="126" t="s">
        <v>713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908</v>
      </c>
      <c r="W298" s="151" t="s">
        <v>1077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2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1148</v>
      </c>
      <c r="BK298" s="18" t="s">
        <v>1149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679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8" t="str">
        <f t="shared" si="31"/>
        <v>OKOK</v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7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2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8" t="str">
        <f t="shared" si="31"/>
        <v/>
      </c>
    </row>
    <row r="300" spans="1:72" hidden="1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779</v>
      </c>
      <c r="E300" s="157">
        <v>268</v>
      </c>
      <c r="F300" s="126" t="s">
        <v>758</v>
      </c>
      <c r="G300" s="142" t="str">
        <f>IF(D300="","*",VLOOKUP(F300,BS_ATIVIDADE[],3,FALSE))</f>
        <v>MODERNIZAÇÃO</v>
      </c>
      <c r="H300" s="106" t="s">
        <v>679</v>
      </c>
      <c r="I300" s="106" t="s">
        <v>679</v>
      </c>
      <c r="J300" s="105">
        <v>48</v>
      </c>
      <c r="K300" s="105">
        <v>121.31100000000001</v>
      </c>
      <c r="L300" s="105" t="s">
        <v>679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768</v>
      </c>
      <c r="W300" s="151" t="s">
        <v>700</v>
      </c>
      <c r="X300" s="104" t="s">
        <v>421</v>
      </c>
      <c r="Y300" s="129" t="s">
        <v>424</v>
      </c>
      <c r="Z300" s="104"/>
      <c r="AA300" s="105" t="s">
        <v>679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2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1150</v>
      </c>
      <c r="BK300" s="18" t="s">
        <v>1150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1150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8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1122</v>
      </c>
      <c r="E301" s="157">
        <v>269</v>
      </c>
      <c r="F301" s="126" t="s">
        <v>758</v>
      </c>
      <c r="G301" s="142" t="str">
        <f>IF(D301="","*",VLOOKUP(F301,BS_ATIVIDADE[],3,FALSE))</f>
        <v>MODERNIZAÇÃO</v>
      </c>
      <c r="H301" s="106" t="s">
        <v>679</v>
      </c>
      <c r="I301" s="106" t="s">
        <v>679</v>
      </c>
      <c r="J301" s="105">
        <v>48</v>
      </c>
      <c r="K301" s="105">
        <v>123.929</v>
      </c>
      <c r="L301" s="105" t="s">
        <v>679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768</v>
      </c>
      <c r="W301" s="151" t="s">
        <v>700</v>
      </c>
      <c r="X301" s="104" t="s">
        <v>421</v>
      </c>
      <c r="Y301" s="129" t="s">
        <v>424</v>
      </c>
      <c r="Z301" s="104"/>
      <c r="AA301" s="105" t="s">
        <v>679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2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1150</v>
      </c>
      <c r="BK301" s="18" t="s">
        <v>1150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1150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8" t="str">
        <f t="shared" si="31"/>
        <v>CondiçõesClimáticaChuva</v>
      </c>
    </row>
    <row r="302" spans="1:72" hidden="1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1036</v>
      </c>
      <c r="E302" s="157">
        <v>296</v>
      </c>
      <c r="F302" s="126" t="s">
        <v>1037</v>
      </c>
      <c r="G302" s="142" t="str">
        <f>IF(D302="","*",VLOOKUP(F302,BS_ATIVIDADE[],3,FALSE))</f>
        <v>DETECÇÃO</v>
      </c>
      <c r="H302" s="106" t="s">
        <v>1151</v>
      </c>
      <c r="I302" s="106" t="s">
        <v>1124</v>
      </c>
      <c r="J302" s="105">
        <v>53</v>
      </c>
      <c r="K302" s="105">
        <v>123</v>
      </c>
      <c r="L302" s="105"/>
      <c r="M302" s="127" t="s">
        <v>1152</v>
      </c>
      <c r="N302" s="127" t="s">
        <v>1153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1041</v>
      </c>
      <c r="W302" s="151" t="s">
        <v>1042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1057</v>
      </c>
      <c r="AL302" s="31" t="s">
        <v>335</v>
      </c>
      <c r="AM302" s="105" t="s">
        <v>1152</v>
      </c>
      <c r="AN302" s="105" t="s">
        <v>1153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2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1154</v>
      </c>
      <c r="BK302" s="18" t="s">
        <v>1155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679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8" t="str">
        <f t="shared" si="31"/>
        <v>OKOK</v>
      </c>
    </row>
    <row r="303" spans="1:72" hidden="1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776</v>
      </c>
      <c r="E303" s="157">
        <v>297</v>
      </c>
      <c r="F303" s="126" t="s">
        <v>678</v>
      </c>
      <c r="G303" s="142" t="str">
        <f>IF(D303="","*",VLOOKUP(F303,BS_ATIVIDADE[],3,FALSE))</f>
        <v>OUTROS</v>
      </c>
      <c r="H303" s="106" t="s">
        <v>830</v>
      </c>
      <c r="I303" s="106" t="s">
        <v>830</v>
      </c>
      <c r="J303" s="105">
        <v>92</v>
      </c>
      <c r="K303" s="105">
        <v>83.7</v>
      </c>
      <c r="L303" s="105" t="s">
        <v>679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0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773</v>
      </c>
      <c r="W303" s="151" t="s">
        <v>774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2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1156</v>
      </c>
      <c r="BK303" s="18" t="s">
        <v>1157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679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8" t="str">
        <f t="shared" si="31"/>
        <v>OKOK</v>
      </c>
    </row>
    <row r="304" spans="1:72" hidden="1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876</v>
      </c>
      <c r="E304" s="157">
        <v>93</v>
      </c>
      <c r="F304" s="126" t="s">
        <v>877</v>
      </c>
      <c r="G304" s="142" t="str">
        <f>IF(D304="","*",VLOOKUP(F304,BS_ATIVIDADE[],3,FALSE))</f>
        <v>LIMPEZA LASTRO</v>
      </c>
      <c r="H304" s="106" t="s">
        <v>679</v>
      </c>
      <c r="I304" s="106" t="s">
        <v>679</v>
      </c>
      <c r="J304" s="105">
        <v>53</v>
      </c>
      <c r="K304" s="105">
        <v>109.05</v>
      </c>
      <c r="L304" s="105" t="s">
        <v>679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773</v>
      </c>
      <c r="W304" s="151" t="s">
        <v>878</v>
      </c>
      <c r="X304" s="104" t="s">
        <v>421</v>
      </c>
      <c r="Y304" s="129" t="s">
        <v>424</v>
      </c>
      <c r="Z304" s="104"/>
      <c r="AA304" s="105" t="s">
        <v>679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2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1158</v>
      </c>
      <c r="BK304" s="18" t="s">
        <v>1159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679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8" t="str">
        <f t="shared" si="31"/>
        <v>OKOK</v>
      </c>
    </row>
    <row r="305" spans="1:72" hidden="1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1003</v>
      </c>
      <c r="E305" s="157">
        <v>299</v>
      </c>
      <c r="F305" s="126" t="s">
        <v>877</v>
      </c>
      <c r="G305" s="142" t="str">
        <f>IF(D305="","*",VLOOKUP(F305,BS_ATIVIDADE[],3,FALSE))</f>
        <v>LIMPEZA LASTRO</v>
      </c>
      <c r="H305" s="106" t="s">
        <v>679</v>
      </c>
      <c r="I305" s="106" t="s">
        <v>679</v>
      </c>
      <c r="J305" s="105">
        <v>54</v>
      </c>
      <c r="K305" s="105">
        <v>106.5</v>
      </c>
      <c r="L305" s="105" t="s">
        <v>679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773</v>
      </c>
      <c r="W305" s="151" t="s">
        <v>878</v>
      </c>
      <c r="X305" s="104" t="s">
        <v>421</v>
      </c>
      <c r="Y305" s="129" t="s">
        <v>424</v>
      </c>
      <c r="Z305" s="104"/>
      <c r="AA305" s="105" t="s">
        <v>679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2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1160</v>
      </c>
      <c r="BK305" s="18" t="s">
        <v>1161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1161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8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703</v>
      </c>
      <c r="E306" s="157">
        <v>185</v>
      </c>
      <c r="F306" s="126" t="s">
        <v>704</v>
      </c>
      <c r="G306" s="142" t="str">
        <f>IF(D306="","*",VLOOKUP(F306,BS_ATIVIDADE[],3,FALSE))</f>
        <v>EXPANSÃO</v>
      </c>
      <c r="H306" s="106" t="s">
        <v>679</v>
      </c>
      <c r="I306" s="106" t="s">
        <v>679</v>
      </c>
      <c r="J306" s="105">
        <v>30</v>
      </c>
      <c r="K306" s="105">
        <v>109</v>
      </c>
      <c r="L306" s="105" t="s">
        <v>679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882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785</v>
      </c>
      <c r="W306" s="151" t="s">
        <v>1162</v>
      </c>
      <c r="X306" s="104" t="s">
        <v>421</v>
      </c>
      <c r="Y306" s="129" t="s">
        <v>424</v>
      </c>
      <c r="Z306" s="104"/>
      <c r="AA306" s="105" t="s">
        <v>679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679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2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1163</v>
      </c>
      <c r="BK306" s="18" t="s">
        <v>1164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8" t="str">
        <f t="shared" si="31"/>
        <v>OKOK</v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7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2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8" t="str">
        <f t="shared" si="31"/>
        <v/>
      </c>
    </row>
    <row r="308" spans="1:72" hidden="1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703</v>
      </c>
      <c r="E308" s="157">
        <v>185</v>
      </c>
      <c r="F308" s="126" t="s">
        <v>704</v>
      </c>
      <c r="G308" s="142" t="str">
        <f>IF(D308="","*",VLOOKUP(F308,BS_ATIVIDADE[],3,FALSE))</f>
        <v>EXPANSÃO</v>
      </c>
      <c r="H308" s="106" t="s">
        <v>679</v>
      </c>
      <c r="I308" s="106" t="s">
        <v>679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961</v>
      </c>
      <c r="W308" s="151" t="s">
        <v>1165</v>
      </c>
      <c r="X308" s="104" t="s">
        <v>421</v>
      </c>
      <c r="Y308" s="129" t="s">
        <v>424</v>
      </c>
      <c r="Z308" s="104"/>
      <c r="AA308" s="105" t="s">
        <v>679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2">
        <f t="shared" si="26"/>
        <v>0.1694444444444444</v>
      </c>
      <c r="AZ308" s="153"/>
      <c r="BA308" s="109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2</v>
      </c>
      <c r="BI308" s="17"/>
      <c r="BJ308" s="17" t="s">
        <v>1166</v>
      </c>
      <c r="BK308" s="18" t="s">
        <v>1167</v>
      </c>
      <c r="BL308" s="16"/>
      <c r="BM308" s="130" t="s">
        <v>445</v>
      </c>
      <c r="BN308" s="130" t="s">
        <v>445</v>
      </c>
      <c r="BO308" s="130" t="s">
        <v>445</v>
      </c>
      <c r="BP308" s="18" t="s">
        <v>679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8" t="str">
        <f t="shared" si="31"/>
        <v>OKOK</v>
      </c>
    </row>
    <row r="309" spans="1:72" hidden="1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695</v>
      </c>
      <c r="E309" s="157"/>
      <c r="F309" s="126" t="s">
        <v>696</v>
      </c>
      <c r="G309" s="142" t="str">
        <f>IF(D309="","*",VLOOKUP(F309,BS_ATIVIDADE[],3,FALSE))</f>
        <v>SOLDA</v>
      </c>
      <c r="H309" s="106" t="s">
        <v>679</v>
      </c>
      <c r="I309" s="106" t="s">
        <v>679</v>
      </c>
      <c r="J309" s="105">
        <v>70</v>
      </c>
      <c r="K309" s="105">
        <v>92</v>
      </c>
      <c r="L309" s="105" t="s">
        <v>679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699</v>
      </c>
      <c r="W309" s="151" t="s">
        <v>700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2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1168</v>
      </c>
      <c r="BK309" s="18" t="s">
        <v>1168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1168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8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1169</v>
      </c>
      <c r="E310" s="157"/>
      <c r="F310" s="126" t="s">
        <v>678</v>
      </c>
      <c r="G310" s="142" t="str">
        <f>IF(D310="","*",VLOOKUP(F310,BS_ATIVIDADE[],3,FALSE))</f>
        <v>OUTROS</v>
      </c>
      <c r="H310" s="106" t="s">
        <v>1170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1171</v>
      </c>
      <c r="N310" s="127" t="s">
        <v>1172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1065</v>
      </c>
      <c r="W310" s="151" t="s">
        <v>774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>
        <v>0.6645833333333333</v>
      </c>
      <c r="AS310" s="108">
        <v>0</v>
      </c>
      <c r="AT310" s="108">
        <v>0</v>
      </c>
      <c r="AU310" s="136"/>
      <c r="AV310" s="136"/>
      <c r="AW310" s="14"/>
      <c r="AX310" s="14"/>
      <c r="AY310" s="162">
        <f t="shared" si="26"/>
        <v>0</v>
      </c>
      <c r="AZ310" s="153"/>
      <c r="BA310" s="109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>
        <v>0</v>
      </c>
      <c r="BI310" s="17"/>
      <c r="BJ310" s="17" t="s">
        <v>1173</v>
      </c>
      <c r="BK310" s="18" t="s">
        <v>1174</v>
      </c>
      <c r="BL310" s="16"/>
      <c r="BM310" s="130" t="s">
        <v>440</v>
      </c>
      <c r="BN310" s="130" t="s">
        <v>469</v>
      </c>
      <c r="BO310" s="130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8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749</v>
      </c>
      <c r="E311" s="157">
        <v>193</v>
      </c>
      <c r="F311" s="126" t="s">
        <v>750</v>
      </c>
      <c r="G311" s="142" t="str">
        <f>IF(D311="","*",VLOOKUP(F311,BS_ATIVIDADE[],3,FALSE))</f>
        <v>TRILHEIRO - DESCARGA</v>
      </c>
      <c r="H311" s="106" t="s">
        <v>1017</v>
      </c>
      <c r="I311" s="106" t="s">
        <v>1017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714</v>
      </c>
      <c r="W311" s="151" t="s">
        <v>754</v>
      </c>
      <c r="X311" s="104" t="s">
        <v>416</v>
      </c>
      <c r="Y311" s="129" t="s">
        <v>420</v>
      </c>
      <c r="Z311" s="104"/>
      <c r="AA311" s="105" t="s">
        <v>1019</v>
      </c>
      <c r="AB311" s="103" t="s">
        <v>423</v>
      </c>
      <c r="AC311" s="152" t="s">
        <v>419</v>
      </c>
      <c r="AD311" s="107">
        <v>0.41666666666666669</v>
      </c>
      <c r="AE311" s="105" t="s">
        <v>1020</v>
      </c>
      <c r="AF311" s="105" t="s">
        <v>1021</v>
      </c>
      <c r="AG311" s="105" t="s">
        <v>679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>
        <v>0.64097222222222228</v>
      </c>
      <c r="AS311" s="108">
        <v>0</v>
      </c>
      <c r="AT311" s="108">
        <v>0</v>
      </c>
      <c r="AU311" s="136"/>
      <c r="AV311" s="136"/>
      <c r="AW311" s="14"/>
      <c r="AX311" s="14"/>
      <c r="AY311" s="162">
        <f t="shared" si="26"/>
        <v>0</v>
      </c>
      <c r="AZ311" s="153"/>
      <c r="BA311" s="109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>
        <v>0</v>
      </c>
      <c r="BI311" s="17"/>
      <c r="BJ311" s="17" t="s">
        <v>1175</v>
      </c>
      <c r="BK311" s="18" t="s">
        <v>1176</v>
      </c>
      <c r="BL311" s="16"/>
      <c r="BM311" s="130" t="s">
        <v>440</v>
      </c>
      <c r="BN311" s="130" t="s">
        <v>460</v>
      </c>
      <c r="BO311" s="130" t="s">
        <v>557</v>
      </c>
      <c r="BP311" s="18" t="s">
        <v>1176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8" t="str">
        <f t="shared" si="31"/>
        <v>CCOCirculaçãoIntervaloContrato</v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7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2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8" t="str">
        <f t="shared" si="31"/>
        <v/>
      </c>
    </row>
    <row r="313" spans="1:72" hidden="1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857</v>
      </c>
      <c r="E313" s="157">
        <v>81</v>
      </c>
      <c r="F313" s="126" t="s">
        <v>721</v>
      </c>
      <c r="G313" s="142" t="str">
        <f>IF(D313="","*",VLOOKUP(F313,BS_ATIVIDADE[],3,FALSE))</f>
        <v>DORMENTE - SUBSTITUIÇÂO</v>
      </c>
      <c r="H313" s="106" t="s">
        <v>679</v>
      </c>
      <c r="I313" s="106" t="s">
        <v>679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773</v>
      </c>
      <c r="W313" s="151" t="s">
        <v>1024</v>
      </c>
      <c r="X313" s="104" t="s">
        <v>421</v>
      </c>
      <c r="Y313" s="129" t="s">
        <v>424</v>
      </c>
      <c r="Z313" s="104"/>
      <c r="AA313" s="105" t="s">
        <v>679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>
        <v>0</v>
      </c>
      <c r="AT313" s="108">
        <v>0</v>
      </c>
      <c r="AU313" s="136"/>
      <c r="AV313" s="136"/>
      <c r="AW313" s="14"/>
      <c r="AX313" s="14"/>
      <c r="AY313" s="162">
        <f t="shared" si="26"/>
        <v>0</v>
      </c>
      <c r="AZ313" s="153"/>
      <c r="BA313" s="109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>
        <v>0</v>
      </c>
      <c r="BI313" s="17"/>
      <c r="BJ313" s="17" t="s">
        <v>1177</v>
      </c>
      <c r="BK313" s="18" t="s">
        <v>1178</v>
      </c>
      <c r="BL313" s="16"/>
      <c r="BM313" s="130" t="s">
        <v>440</v>
      </c>
      <c r="BN313" s="130" t="s">
        <v>469</v>
      </c>
      <c r="BO313" s="130" t="s">
        <v>530</v>
      </c>
      <c r="BP313" s="18" t="s">
        <v>1178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8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978</v>
      </c>
      <c r="E314" s="157">
        <v>162</v>
      </c>
      <c r="F314" s="126" t="s">
        <v>687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773</v>
      </c>
      <c r="W314" s="151" t="s">
        <v>688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679</v>
      </c>
      <c r="AG314" s="105" t="s">
        <v>679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>
        <v>0</v>
      </c>
      <c r="AT314" s="108">
        <v>0</v>
      </c>
      <c r="AU314" s="136"/>
      <c r="AV314" s="136"/>
      <c r="AW314" s="14"/>
      <c r="AX314" s="14"/>
      <c r="AY314" s="162">
        <f t="shared" si="26"/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>
        <v>0</v>
      </c>
      <c r="BI314" s="17"/>
      <c r="BJ314" s="17" t="s">
        <v>1179</v>
      </c>
      <c r="BK314" s="18" t="s">
        <v>1180</v>
      </c>
      <c r="BL314" s="16"/>
      <c r="BM314" s="130" t="s">
        <v>440</v>
      </c>
      <c r="BN314" s="130" t="s">
        <v>469</v>
      </c>
      <c r="BO314" s="130" t="s">
        <v>530</v>
      </c>
      <c r="BP314" s="18" t="s">
        <v>1180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8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726</v>
      </c>
      <c r="E315" s="157"/>
      <c r="F315" s="126" t="s">
        <v>713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773</v>
      </c>
      <c r="W315" s="151" t="s">
        <v>803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679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2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1181</v>
      </c>
      <c r="BK315" s="18" t="s">
        <v>1181</v>
      </c>
      <c r="BL315" s="16"/>
      <c r="BM315" s="130" t="s">
        <v>438</v>
      </c>
      <c r="BN315" s="130" t="s">
        <v>458</v>
      </c>
      <c r="BO315" s="130" t="s">
        <v>525</v>
      </c>
      <c r="BP315" s="18" t="s">
        <v>1181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8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732</v>
      </c>
      <c r="E316" s="157">
        <v>310</v>
      </c>
      <c r="F316" s="126" t="s">
        <v>721</v>
      </c>
      <c r="G316" s="142" t="str">
        <f>IF(D316="","*",VLOOKUP(F316,BS_ATIVIDADE[],3,FALSE))</f>
        <v>DORMENTE - SUBSTITUIÇÂO</v>
      </c>
      <c r="H316" s="106" t="s">
        <v>679</v>
      </c>
      <c r="I316" s="106" t="s">
        <v>679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773</v>
      </c>
      <c r="W316" s="151" t="s">
        <v>1024</v>
      </c>
      <c r="X316" s="104" t="s">
        <v>421</v>
      </c>
      <c r="Y316" s="129" t="s">
        <v>424</v>
      </c>
      <c r="Z316" s="104"/>
      <c r="AA316" s="105" t="s">
        <v>679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2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1182</v>
      </c>
      <c r="BK316" s="18" t="s">
        <v>1182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1182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8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1183</v>
      </c>
      <c r="E317" s="157"/>
      <c r="F317" s="126" t="s">
        <v>721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773</v>
      </c>
      <c r="W317" s="151" t="s">
        <v>1024</v>
      </c>
      <c r="X317" s="104" t="s">
        <v>421</v>
      </c>
      <c r="Y317" s="129" t="s">
        <v>424</v>
      </c>
      <c r="Z317" s="104"/>
      <c r="AA317" s="105" t="s">
        <v>679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2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1182</v>
      </c>
      <c r="BK317" s="18" t="s">
        <v>1182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1182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8" t="str">
        <f t="shared" si="31"/>
        <v>CCOCirculaçãoIntervaloOportunidade</v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7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2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8" t="str">
        <f t="shared" si="31"/>
        <v/>
      </c>
    </row>
    <row r="319" spans="1:72" hidden="1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1074</v>
      </c>
      <c r="E319" s="157">
        <v>313</v>
      </c>
      <c r="F319" s="126" t="s">
        <v>820</v>
      </c>
      <c r="G319" s="142" t="str">
        <f>IF(D319="","*",VLOOKUP(F319,BS_ATIVIDADE[],3,FALSE))</f>
        <v>OUTROS</v>
      </c>
      <c r="H319" s="106" t="s">
        <v>679</v>
      </c>
      <c r="I319" s="106" t="s">
        <v>679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908</v>
      </c>
      <c r="W319" s="151" t="s">
        <v>1075</v>
      </c>
      <c r="X319" s="104" t="s">
        <v>416</v>
      </c>
      <c r="Y319" s="129" t="s">
        <v>420</v>
      </c>
      <c r="Z319" s="104"/>
      <c r="AA319" s="105" t="s">
        <v>679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>
        <v>0.5</v>
      </c>
      <c r="AS319" s="108">
        <v>0.54861111111111116</v>
      </c>
      <c r="AT319" s="108">
        <v>0.67361111111111116</v>
      </c>
      <c r="AU319" s="136"/>
      <c r="AV319" s="136"/>
      <c r="AW319" s="14"/>
      <c r="AX319" s="14"/>
      <c r="AY319" s="162">
        <f t="shared" si="26"/>
        <v>0.125</v>
      </c>
      <c r="AZ319" s="153"/>
      <c r="BA319" s="109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2</v>
      </c>
      <c r="BI319" s="17"/>
      <c r="BJ319" s="17" t="s">
        <v>1184</v>
      </c>
      <c r="BK319" s="18" t="s">
        <v>1185</v>
      </c>
      <c r="BL319" s="16"/>
      <c r="BM319" s="130" t="s">
        <v>445</v>
      </c>
      <c r="BN319" s="130" t="s">
        <v>445</v>
      </c>
      <c r="BO319" s="130" t="s">
        <v>445</v>
      </c>
      <c r="BP319" s="18" t="s">
        <v>679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8" t="str">
        <f t="shared" si="31"/>
        <v>OKOK</v>
      </c>
    </row>
    <row r="320" spans="1:72" hidden="1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692</v>
      </c>
      <c r="E320" s="157">
        <v>4</v>
      </c>
      <c r="F320" s="126" t="s">
        <v>693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742</v>
      </c>
      <c r="W320" s="151" t="s">
        <v>743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2">
        <f t="shared" si="26"/>
        <v>6.9444444444444447E-4</v>
      </c>
      <c r="AZ320" s="153"/>
      <c r="BA320" s="109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>
        <v>2</v>
      </c>
      <c r="BI320" s="17"/>
      <c r="BJ320" s="17" t="s">
        <v>1186</v>
      </c>
      <c r="BK320" s="18" t="s">
        <v>1187</v>
      </c>
      <c r="BL320" s="16"/>
      <c r="BM320" s="130" t="s">
        <v>445</v>
      </c>
      <c r="BN320" s="130" t="s">
        <v>445</v>
      </c>
      <c r="BO320" s="130" t="s">
        <v>445</v>
      </c>
      <c r="BP320" s="18" t="s">
        <v>679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8" t="str">
        <f t="shared" si="31"/>
        <v>OKOK</v>
      </c>
    </row>
    <row r="321" spans="1:72" hidden="1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746</v>
      </c>
      <c r="E321" s="157"/>
      <c r="F321" s="126" t="s">
        <v>687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709</v>
      </c>
      <c r="W321" s="151" t="s">
        <v>688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679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>
        <v>0</v>
      </c>
      <c r="AT321" s="108">
        <v>0</v>
      </c>
      <c r="AU321" s="136"/>
      <c r="AV321" s="136"/>
      <c r="AW321" s="14"/>
      <c r="AX321" s="14"/>
      <c r="AY321" s="162">
        <f t="shared" si="26"/>
        <v>0</v>
      </c>
      <c r="AZ321" s="153"/>
      <c r="BA321" s="109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>
        <v>0</v>
      </c>
      <c r="BI321" s="17"/>
      <c r="BJ321" s="17" t="s">
        <v>1188</v>
      </c>
      <c r="BK321" s="18" t="s">
        <v>1188</v>
      </c>
      <c r="BL321" s="16"/>
      <c r="BM321" s="130" t="s">
        <v>437</v>
      </c>
      <c r="BN321" s="130" t="s">
        <v>457</v>
      </c>
      <c r="BO321" s="130" t="s">
        <v>523</v>
      </c>
      <c r="BP321" s="18" t="s">
        <v>1188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8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1028</v>
      </c>
      <c r="E322" s="157">
        <v>316</v>
      </c>
      <c r="F322" s="126" t="s">
        <v>870</v>
      </c>
      <c r="G322" s="142" t="str">
        <f>IF(D322="","*",VLOOKUP(F322,BS_ATIVIDADE[],3,FALSE))</f>
        <v>TRILHO - SUBSTITUIÇÂO</v>
      </c>
      <c r="H322" s="106" t="s">
        <v>679</v>
      </c>
      <c r="I322" s="106" t="s">
        <v>679</v>
      </c>
      <c r="J322" s="105">
        <v>55</v>
      </c>
      <c r="K322" s="105">
        <v>104</v>
      </c>
      <c r="L322" s="105" t="s">
        <v>679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908</v>
      </c>
      <c r="W322" s="151" t="s">
        <v>1029</v>
      </c>
      <c r="X322" s="104" t="s">
        <v>416</v>
      </c>
      <c r="Y322" s="129" t="s">
        <v>420</v>
      </c>
      <c r="Z322" s="104"/>
      <c r="AA322" s="105" t="s">
        <v>679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>
        <v>0.5</v>
      </c>
      <c r="AS322" s="108">
        <v>0</v>
      </c>
      <c r="AT322" s="108">
        <v>6.9444444444444447E-4</v>
      </c>
      <c r="AU322" s="136"/>
      <c r="AV322" s="136"/>
      <c r="AW322" s="14"/>
      <c r="AX322" s="14"/>
      <c r="AY322" s="162">
        <f t="shared" si="26"/>
        <v>6.9444444444444447E-4</v>
      </c>
      <c r="AZ322" s="153"/>
      <c r="BA322" s="109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>
        <v>2</v>
      </c>
      <c r="BI322" s="17"/>
      <c r="BJ322" s="17" t="s">
        <v>1189</v>
      </c>
      <c r="BK322" s="18" t="s">
        <v>1190</v>
      </c>
      <c r="BL322" s="16"/>
      <c r="BM322" s="130" t="s">
        <v>445</v>
      </c>
      <c r="BN322" s="130" t="s">
        <v>445</v>
      </c>
      <c r="BO322" s="130" t="s">
        <v>445</v>
      </c>
      <c r="BP322" s="18" t="s">
        <v>679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8" t="str">
        <f t="shared" si="31"/>
        <v>OKOK</v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7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2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8" t="str">
        <f t="shared" si="31"/>
        <v/>
      </c>
    </row>
    <row r="324" spans="1:72" hidden="1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986</v>
      </c>
      <c r="E324" s="157">
        <v>233</v>
      </c>
      <c r="F324" s="126" t="s">
        <v>820</v>
      </c>
      <c r="G324" s="142" t="str">
        <f>IF(D324="","*",VLOOKUP(F324,BS_ATIVIDADE[],3,FALSE))</f>
        <v>OUTROS</v>
      </c>
      <c r="H324" s="106" t="s">
        <v>679</v>
      </c>
      <c r="I324" s="106" t="s">
        <v>679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1083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768</v>
      </c>
      <c r="W324" s="151" t="s">
        <v>1084</v>
      </c>
      <c r="X324" s="104" t="s">
        <v>416</v>
      </c>
      <c r="Y324" s="129" t="s">
        <v>420</v>
      </c>
      <c r="Z324" s="104"/>
      <c r="AA324" s="105" t="s">
        <v>679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2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1191</v>
      </c>
      <c r="BK324" s="18" t="s">
        <v>1184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1184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8" t="str">
        <f t="shared" si="31"/>
        <v>CCOCirculaçãoIntervaloContrato</v>
      </c>
    </row>
    <row r="325" spans="1:72" hidden="1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1085</v>
      </c>
      <c r="E325" s="157">
        <v>234</v>
      </c>
      <c r="F325" s="126" t="s">
        <v>767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679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768</v>
      </c>
      <c r="W325" s="151" t="s">
        <v>1086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1087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2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1184</v>
      </c>
      <c r="BK325" s="18" t="s">
        <v>1184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1184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8" t="str">
        <f t="shared" si="31"/>
        <v>CCOCirculaçãoIntervaloContrato</v>
      </c>
    </row>
    <row r="326" spans="1:72" hidden="1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1088</v>
      </c>
      <c r="E326" s="157">
        <v>235</v>
      </c>
      <c r="F326" s="126" t="s">
        <v>1089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679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8.3333333333333329E-2</v>
      </c>
      <c r="Q326" s="105">
        <v>270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768</v>
      </c>
      <c r="W326" s="151" t="s">
        <v>1090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0.53611111111111109</v>
      </c>
      <c r="AU326" s="136"/>
      <c r="AV326" s="136"/>
      <c r="AW326" s="14"/>
      <c r="AX326" s="14"/>
      <c r="AY326" s="162">
        <f t="shared" si="26"/>
        <v>8.3333333333333315E-2</v>
      </c>
      <c r="AZ326" s="153"/>
      <c r="BA326" s="109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>
        <v>2</v>
      </c>
      <c r="BH326" s="17">
        <v>2</v>
      </c>
      <c r="BI326" s="17"/>
      <c r="BJ326" s="17" t="s">
        <v>1192</v>
      </c>
      <c r="BK326" s="18" t="s">
        <v>1192</v>
      </c>
      <c r="BL326" s="16"/>
      <c r="BM326" s="130" t="s">
        <v>445</v>
      </c>
      <c r="BN326" s="130" t="s">
        <v>445</v>
      </c>
      <c r="BO326" s="130" t="s">
        <v>445</v>
      </c>
      <c r="BP326" s="18" t="s">
        <v>679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8" t="str">
        <f t="shared" si="31"/>
        <v>OKOK</v>
      </c>
    </row>
    <row r="327" spans="1:72" hidden="1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1122</v>
      </c>
      <c r="E327" s="157">
        <v>236</v>
      </c>
      <c r="F327" s="126" t="s">
        <v>758</v>
      </c>
      <c r="G327" s="142" t="str">
        <f>IF(D327="","*",VLOOKUP(F327,BS_ATIVIDADE[],3,FALSE))</f>
        <v>MODERNIZAÇÃO</v>
      </c>
      <c r="H327" s="106" t="s">
        <v>679</v>
      </c>
      <c r="I327" s="106" t="s">
        <v>679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8.3333333333333329E-2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768</v>
      </c>
      <c r="W327" s="151" t="s">
        <v>700</v>
      </c>
      <c r="X327" s="104" t="s">
        <v>416</v>
      </c>
      <c r="Y327" s="129" t="s">
        <v>420</v>
      </c>
      <c r="Z327" s="104"/>
      <c r="AA327" s="105" t="s">
        <v>679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1193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679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2">
        <f t="shared" ref="AY327:BA390" si="36">IF(D327="","*",IFERROR(IF(ISODD(COUNT(AS327:AX327)),"ERRO",SUM((AT327-AS327),(AV327-AU327),(AX327-AW327))),"ERRO"))</f>
        <v>8.3333333333333315E-2</v>
      </c>
      <c r="AZ327" s="153"/>
      <c r="BA327" s="109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2</v>
      </c>
      <c r="BI327" s="17"/>
      <c r="BJ327" s="17" t="s">
        <v>1194</v>
      </c>
      <c r="BK327" s="18" t="s">
        <v>1195</v>
      </c>
      <c r="BL327" s="16"/>
      <c r="BM327" s="130" t="s">
        <v>445</v>
      </c>
      <c r="BN327" s="130" t="s">
        <v>445</v>
      </c>
      <c r="BO327" s="130" t="s">
        <v>445</v>
      </c>
      <c r="BP327" s="18" t="s">
        <v>679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8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1196</v>
      </c>
      <c r="E328" s="157">
        <v>237</v>
      </c>
      <c r="F328" s="126" t="s">
        <v>758</v>
      </c>
      <c r="G328" s="142" t="str">
        <f>IF(D328="","*",VLOOKUP(F328,BS_ATIVIDADE[],3,FALSE))</f>
        <v>MODERNIZAÇÃO</v>
      </c>
      <c r="H328" s="106" t="s">
        <v>679</v>
      </c>
      <c r="I328" s="106" t="s">
        <v>679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768</v>
      </c>
      <c r="W328" s="151" t="s">
        <v>700</v>
      </c>
      <c r="X328" s="104" t="s">
        <v>416</v>
      </c>
      <c r="Y328" s="129" t="s">
        <v>420</v>
      </c>
      <c r="Z328" s="104"/>
      <c r="AA328" s="105" t="s">
        <v>679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2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1184</v>
      </c>
      <c r="BK328" s="18" t="s">
        <v>1184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1184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8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779</v>
      </c>
      <c r="E329" s="157">
        <v>237</v>
      </c>
      <c r="F329" s="126" t="s">
        <v>758</v>
      </c>
      <c r="G329" s="142" t="str">
        <f>IF(D329="","*",VLOOKUP(F329,BS_ATIVIDADE[],3,FALSE))</f>
        <v>MODERNIZAÇÃO</v>
      </c>
      <c r="H329" s="106" t="s">
        <v>679</v>
      </c>
      <c r="I329" s="106" t="s">
        <v>679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768</v>
      </c>
      <c r="W329" s="151" t="s">
        <v>700</v>
      </c>
      <c r="X329" s="104" t="s">
        <v>416</v>
      </c>
      <c r="Y329" s="129" t="s">
        <v>420</v>
      </c>
      <c r="Z329" s="104"/>
      <c r="AA329" s="105" t="s">
        <v>679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1193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2">
        <f t="shared" si="36"/>
        <v>8.3333333333333315E-2</v>
      </c>
      <c r="AZ329" s="153"/>
      <c r="BA329" s="109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2</v>
      </c>
      <c r="BI329" s="17"/>
      <c r="BJ329" s="17" t="s">
        <v>1197</v>
      </c>
      <c r="BK329" s="18" t="s">
        <v>1198</v>
      </c>
      <c r="BL329" s="16"/>
      <c r="BM329" s="130" t="s">
        <v>440</v>
      </c>
      <c r="BN329" s="130" t="s">
        <v>460</v>
      </c>
      <c r="BO329" s="130" t="s">
        <v>564</v>
      </c>
      <c r="BP329" s="18" t="s">
        <v>679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8" t="str">
        <f t="shared" si="41"/>
        <v>CCOCirculaçãoIntervaloContrato</v>
      </c>
    </row>
    <row r="330" spans="1:72" hidden="1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7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2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8" t="str">
        <f t="shared" si="41"/>
        <v/>
      </c>
    </row>
    <row r="331" spans="1:72" hidden="1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819</v>
      </c>
      <c r="E331" s="157">
        <v>61</v>
      </c>
      <c r="F331" s="126" t="s">
        <v>820</v>
      </c>
      <c r="G331" s="142" t="str">
        <f>IF(D331="","*",VLOOKUP(F331,BS_ATIVIDADE[],3,FALSE))</f>
        <v>OUTROS</v>
      </c>
      <c r="H331" s="106" t="s">
        <v>679</v>
      </c>
      <c r="I331" s="106" t="s">
        <v>679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821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822</v>
      </c>
      <c r="W331" s="151" t="s">
        <v>1092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2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1184</v>
      </c>
      <c r="BK331" s="18" t="s">
        <v>1184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1184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8" t="str">
        <f t="shared" si="41"/>
        <v>CCOCirculaçãoIntervaloContrato</v>
      </c>
    </row>
    <row r="332" spans="1:72" hidden="1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772</v>
      </c>
      <c r="E332" s="157">
        <v>61</v>
      </c>
      <c r="F332" s="126" t="s">
        <v>1093</v>
      </c>
      <c r="G332" s="142" t="str">
        <f>IF(D332="","*",VLOOKUP(F332,BS_ATIVIDADE[],3,FALSE))</f>
        <v>MODERNIZAÇÃO</v>
      </c>
      <c r="H332" s="106" t="s">
        <v>1094</v>
      </c>
      <c r="I332" s="106" t="s">
        <v>1094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821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822</v>
      </c>
      <c r="W332" s="151" t="s">
        <v>1199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679</v>
      </c>
      <c r="AG332" s="105"/>
      <c r="AH332" s="15"/>
      <c r="AI332" s="126" t="s">
        <v>678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0.39652777777777776</v>
      </c>
      <c r="AU332" s="136"/>
      <c r="AV332" s="136"/>
      <c r="AW332" s="14"/>
      <c r="AX332" s="14"/>
      <c r="AY332" s="162">
        <f t="shared" si="36"/>
        <v>6.9444444444444198E-4</v>
      </c>
      <c r="AZ332" s="153"/>
      <c r="BA332" s="109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2</v>
      </c>
      <c r="BI332" s="17"/>
      <c r="BJ332" s="17" t="s">
        <v>1200</v>
      </c>
      <c r="BK332" s="18" t="s">
        <v>1201</v>
      </c>
      <c r="BL332" s="16"/>
      <c r="BM332" s="130" t="s">
        <v>445</v>
      </c>
      <c r="BN332" s="130" t="s">
        <v>445</v>
      </c>
      <c r="BO332" s="130" t="s">
        <v>445</v>
      </c>
      <c r="BP332" s="18" t="s">
        <v>1201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8" t="str">
        <f t="shared" si="41"/>
        <v>OKOK</v>
      </c>
    </row>
    <row r="333" spans="1:72" hidden="1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690</v>
      </c>
      <c r="E333" s="157">
        <v>242</v>
      </c>
      <c r="F333" s="126" t="s">
        <v>687</v>
      </c>
      <c r="G333" s="142" t="str">
        <f>IF(D333="","*",VLOOKUP(F333,BS_ATIVIDADE[],3,FALSE))</f>
        <v>MECANIZAÇÃO - SOCADORA</v>
      </c>
      <c r="H333" s="106" t="s">
        <v>1094</v>
      </c>
      <c r="I333" s="106" t="s">
        <v>1094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821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822</v>
      </c>
      <c r="W333" s="151" t="s">
        <v>1202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2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1184</v>
      </c>
      <c r="BK333" s="18" t="s">
        <v>1184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1184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8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846</v>
      </c>
      <c r="E334" s="157">
        <v>328</v>
      </c>
      <c r="F334" s="126" t="s">
        <v>758</v>
      </c>
      <c r="G334" s="142" t="str">
        <f>IF(D334="","*",VLOOKUP(F334,BS_ATIVIDADE[],3,FALSE))</f>
        <v>MODERNIZAÇÃO</v>
      </c>
      <c r="H334" s="106" t="s">
        <v>679</v>
      </c>
      <c r="I334" s="106" t="s">
        <v>679</v>
      </c>
      <c r="J334" s="105">
        <v>92</v>
      </c>
      <c r="K334" s="105">
        <v>78.709999999999994</v>
      </c>
      <c r="L334" s="105" t="s">
        <v>679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822</v>
      </c>
      <c r="W334" s="151" t="s">
        <v>700</v>
      </c>
      <c r="X334" s="104" t="s">
        <v>416</v>
      </c>
      <c r="Y334" s="129" t="s">
        <v>420</v>
      </c>
      <c r="Z334" s="104"/>
      <c r="AA334" s="105" t="s">
        <v>679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2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1184</v>
      </c>
      <c r="BK334" s="18" t="s">
        <v>1184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1184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8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846</v>
      </c>
      <c r="E335" s="157">
        <v>328</v>
      </c>
      <c r="F335" s="126" t="s">
        <v>758</v>
      </c>
      <c r="G335" s="142" t="str">
        <f>IF(D335="","*",VLOOKUP(F335,BS_ATIVIDADE[],3,FALSE))</f>
        <v>MODERNIZAÇÃO</v>
      </c>
      <c r="H335" s="106" t="s">
        <v>679</v>
      </c>
      <c r="I335" s="106" t="s">
        <v>679</v>
      </c>
      <c r="J335" s="105">
        <v>92</v>
      </c>
      <c r="K335" s="105">
        <v>78.78</v>
      </c>
      <c r="L335" s="105" t="s">
        <v>679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822</v>
      </c>
      <c r="W335" s="151" t="s">
        <v>700</v>
      </c>
      <c r="X335" s="104" t="s">
        <v>416</v>
      </c>
      <c r="Y335" s="129" t="s">
        <v>420</v>
      </c>
      <c r="Z335" s="104"/>
      <c r="AA335" s="105" t="s">
        <v>679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2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1184</v>
      </c>
      <c r="BK335" s="18" t="s">
        <v>1184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1184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8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846</v>
      </c>
      <c r="E336" s="157">
        <v>328</v>
      </c>
      <c r="F336" s="126" t="s">
        <v>758</v>
      </c>
      <c r="G336" s="142" t="str">
        <f>IF(D336="","*",VLOOKUP(F336,BS_ATIVIDADE[],3,FALSE))</f>
        <v>MODERNIZAÇÃO</v>
      </c>
      <c r="H336" s="106" t="s">
        <v>679</v>
      </c>
      <c r="I336" s="106" t="s">
        <v>679</v>
      </c>
      <c r="J336" s="105">
        <v>92</v>
      </c>
      <c r="K336" s="105">
        <v>78.8</v>
      </c>
      <c r="L336" s="105" t="s">
        <v>679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822</v>
      </c>
      <c r="W336" s="151" t="s">
        <v>700</v>
      </c>
      <c r="X336" s="104" t="s">
        <v>416</v>
      </c>
      <c r="Y336" s="129" t="s">
        <v>420</v>
      </c>
      <c r="Z336" s="104"/>
      <c r="AA336" s="105" t="s">
        <v>679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2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1184</v>
      </c>
      <c r="BK336" s="18" t="s">
        <v>1184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1184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8" t="str">
        <f t="shared" si="41"/>
        <v>CCOCirculaçãoIntervaloContrato</v>
      </c>
    </row>
    <row r="337" spans="1:72" hidden="1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7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2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8" t="str">
        <f t="shared" si="41"/>
        <v/>
      </c>
    </row>
    <row r="338" spans="1:72" hidden="1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776</v>
      </c>
      <c r="E338" s="157">
        <v>332</v>
      </c>
      <c r="F338" s="126" t="s">
        <v>678</v>
      </c>
      <c r="G338" s="142" t="str">
        <f>IF(D338="","*",VLOOKUP(F338,BS_ATIVIDADE[],3,FALSE))</f>
        <v>OUTROS</v>
      </c>
      <c r="H338" s="106" t="s">
        <v>830</v>
      </c>
      <c r="I338" s="106" t="s">
        <v>830</v>
      </c>
      <c r="J338" s="105">
        <v>92</v>
      </c>
      <c r="K338" s="105">
        <v>83.7</v>
      </c>
      <c r="L338" s="105" t="s">
        <v>679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0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773</v>
      </c>
      <c r="W338" s="151" t="s">
        <v>774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2">
        <f t="shared" si="36"/>
        <v>4.1666666666666685E-2</v>
      </c>
      <c r="AZ338" s="153"/>
      <c r="BA338" s="109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2</v>
      </c>
      <c r="BI338" s="17"/>
      <c r="BJ338" s="17" t="s">
        <v>1203</v>
      </c>
      <c r="BK338" s="18" t="s">
        <v>1204</v>
      </c>
      <c r="BL338" s="16"/>
      <c r="BM338" s="130" t="s">
        <v>445</v>
      </c>
      <c r="BN338" s="130" t="s">
        <v>445</v>
      </c>
      <c r="BO338" s="130" t="s">
        <v>445</v>
      </c>
      <c r="BP338" s="18" t="s">
        <v>679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8" t="str">
        <f t="shared" si="41"/>
        <v>OKOK</v>
      </c>
    </row>
    <row r="339" spans="1:72" hidden="1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1205</v>
      </c>
      <c r="E339" s="157">
        <v>332</v>
      </c>
      <c r="F339" s="126" t="s">
        <v>870</v>
      </c>
      <c r="G339" s="142" t="str">
        <f>IF(D339="","*",VLOOKUP(F339,BS_ATIVIDADE[],3,FALSE))</f>
        <v>TRILHO - SUBSTITUIÇÂO</v>
      </c>
      <c r="H339" s="106" t="s">
        <v>679</v>
      </c>
      <c r="I339" s="106" t="s">
        <v>679</v>
      </c>
      <c r="J339" s="105">
        <v>92</v>
      </c>
      <c r="K339" s="105">
        <v>87.25</v>
      </c>
      <c r="L339" s="105" t="s">
        <v>679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773</v>
      </c>
      <c r="W339" s="151" t="s">
        <v>1206</v>
      </c>
      <c r="X339" s="104" t="s">
        <v>416</v>
      </c>
      <c r="Y339" s="129" t="s">
        <v>420</v>
      </c>
      <c r="Z339" s="104"/>
      <c r="AA339" s="105" t="s">
        <v>679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2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1184</v>
      </c>
      <c r="BK339" s="18" t="s">
        <v>1184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1184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8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1183</v>
      </c>
      <c r="E340" s="157">
        <v>334</v>
      </c>
      <c r="F340" s="126" t="s">
        <v>870</v>
      </c>
      <c r="G340" s="142" t="str">
        <f>IF(D340="","*",VLOOKUP(F340,BS_ATIVIDADE[],3,FALSE))</f>
        <v>TRILHO - SUBSTITUIÇÂO</v>
      </c>
      <c r="H340" s="106" t="s">
        <v>679</v>
      </c>
      <c r="I340" s="106" t="s">
        <v>679</v>
      </c>
      <c r="J340" s="105">
        <v>92</v>
      </c>
      <c r="K340" s="105">
        <v>87.25</v>
      </c>
      <c r="L340" s="105" t="s">
        <v>679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773</v>
      </c>
      <c r="W340" s="151" t="s">
        <v>1206</v>
      </c>
      <c r="X340" s="104" t="s">
        <v>416</v>
      </c>
      <c r="Y340" s="129" t="s">
        <v>420</v>
      </c>
      <c r="Z340" s="104"/>
      <c r="AA340" s="105" t="s">
        <v>679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2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1184</v>
      </c>
      <c r="BK340" s="18" t="s">
        <v>1184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1184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8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1207</v>
      </c>
      <c r="E341" s="157">
        <v>335</v>
      </c>
      <c r="F341" s="126" t="s">
        <v>870</v>
      </c>
      <c r="G341" s="142" t="str">
        <f>IF(D341="","*",VLOOKUP(F341,BS_ATIVIDADE[],3,FALSE))</f>
        <v>TRILHO - SUBSTITUIÇÂO</v>
      </c>
      <c r="H341" s="106" t="s">
        <v>679</v>
      </c>
      <c r="I341" s="106" t="s">
        <v>679</v>
      </c>
      <c r="J341" s="105">
        <v>92</v>
      </c>
      <c r="K341" s="105">
        <v>87.25</v>
      </c>
      <c r="L341" s="105" t="s">
        <v>679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773</v>
      </c>
      <c r="W341" s="151" t="s">
        <v>1206</v>
      </c>
      <c r="X341" s="104" t="s">
        <v>416</v>
      </c>
      <c r="Y341" s="129" t="s">
        <v>420</v>
      </c>
      <c r="Z341" s="104"/>
      <c r="AA341" s="105" t="s">
        <v>679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2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1184</v>
      </c>
      <c r="BK341" s="18" t="s">
        <v>1184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1184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8" t="str">
        <f t="shared" si="41"/>
        <v>CCOCirculaçãoIntervaloContrato</v>
      </c>
    </row>
    <row r="342" spans="1:72" hidden="1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7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2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8" t="str">
        <f t="shared" si="41"/>
        <v/>
      </c>
    </row>
    <row r="343" spans="1:72" hidden="1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819</v>
      </c>
      <c r="E343" s="157">
        <v>61</v>
      </c>
      <c r="F343" s="126" t="s">
        <v>820</v>
      </c>
      <c r="G343" s="142" t="str">
        <f>IF(D343="","*",VLOOKUP(F343,BS_ATIVIDADE[],3,FALSE))</f>
        <v>OUTROS</v>
      </c>
      <c r="H343" s="106" t="s">
        <v>679</v>
      </c>
      <c r="I343" s="106" t="s">
        <v>679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835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822</v>
      </c>
      <c r="W343" s="151" t="s">
        <v>1208</v>
      </c>
      <c r="X343" s="104" t="s">
        <v>416</v>
      </c>
      <c r="Y343" s="129" t="s">
        <v>420</v>
      </c>
      <c r="Z343" s="104"/>
      <c r="AA343" s="105" t="s">
        <v>679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2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1184</v>
      </c>
      <c r="BK343" s="18" t="s">
        <v>1184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1184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8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703</v>
      </c>
      <c r="E344" s="157">
        <v>280</v>
      </c>
      <c r="F344" s="126" t="s">
        <v>704</v>
      </c>
      <c r="G344" s="142" t="str">
        <f>IF(D344="","*",VLOOKUP(F344,BS_ATIVIDADE[],3,FALSE))</f>
        <v>EXPANSÃO</v>
      </c>
      <c r="H344" s="106" t="s">
        <v>679</v>
      </c>
      <c r="I344" s="106" t="s">
        <v>679</v>
      </c>
      <c r="J344" s="105">
        <v>53</v>
      </c>
      <c r="K344" s="105">
        <v>108.76</v>
      </c>
      <c r="L344" s="105" t="s">
        <v>679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6.25E-2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785</v>
      </c>
      <c r="W344" s="151" t="s">
        <v>700</v>
      </c>
      <c r="X344" s="104" t="s">
        <v>421</v>
      </c>
      <c r="Y344" s="129" t="s">
        <v>424</v>
      </c>
      <c r="Z344" s="104"/>
      <c r="AA344" s="105" t="s">
        <v>679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2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1209</v>
      </c>
      <c r="BK344" s="18" t="s">
        <v>1210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679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8" t="str">
        <f t="shared" si="41"/>
        <v>OKOK</v>
      </c>
    </row>
    <row r="345" spans="1:72" hidden="1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1003</v>
      </c>
      <c r="E345" s="157">
        <v>338</v>
      </c>
      <c r="F345" s="126" t="s">
        <v>1211</v>
      </c>
      <c r="G345" s="142" t="str">
        <f>IF(D345="","*",VLOOKUP(F345,BS_ATIVIDADE[],3,FALSE))</f>
        <v>JIC</v>
      </c>
      <c r="H345" s="106" t="s">
        <v>679</v>
      </c>
      <c r="I345" s="106" t="s">
        <v>679</v>
      </c>
      <c r="J345" s="105">
        <v>53</v>
      </c>
      <c r="K345" s="105">
        <v>116.81</v>
      </c>
      <c r="L345" s="105" t="s">
        <v>679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773</v>
      </c>
      <c r="W345" s="151" t="s">
        <v>1212</v>
      </c>
      <c r="X345" s="104" t="s">
        <v>421</v>
      </c>
      <c r="Y345" s="129" t="s">
        <v>424</v>
      </c>
      <c r="Z345" s="104"/>
      <c r="AA345" s="105" t="s">
        <v>679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>
        <v>0.52361111111111114</v>
      </c>
      <c r="AS345" s="108">
        <v>0.56388888888888888</v>
      </c>
      <c r="AT345" s="108">
        <v>0.64722222222222225</v>
      </c>
      <c r="AU345" s="136"/>
      <c r="AV345" s="136"/>
      <c r="AW345" s="14"/>
      <c r="AX345" s="14"/>
      <c r="AY345" s="162">
        <f t="shared" si="36"/>
        <v>8.333333333333337E-2</v>
      </c>
      <c r="AZ345" s="153"/>
      <c r="BA345" s="109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>
        <v>2</v>
      </c>
      <c r="BI345" s="17"/>
      <c r="BJ345" s="17" t="s">
        <v>736</v>
      </c>
      <c r="BK345" s="18" t="s">
        <v>1213</v>
      </c>
      <c r="BL345" s="16"/>
      <c r="BM345" s="130" t="s">
        <v>445</v>
      </c>
      <c r="BN345" s="130" t="s">
        <v>445</v>
      </c>
      <c r="BO345" s="130" t="s">
        <v>445</v>
      </c>
      <c r="BP345" s="18" t="s">
        <v>1213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8" t="str">
        <f t="shared" si="41"/>
        <v>OKOK</v>
      </c>
    </row>
    <row r="346" spans="1:72" hidden="1">
      <c r="A346" s="47" t="str">
        <f t="shared" si="37"/>
        <v>CLEBISON (TP-728)46066</v>
      </c>
      <c r="B346" s="102">
        <v>46066</v>
      </c>
      <c r="C346" s="135">
        <f>IF(BS_CONTROLE[[#This Row],[DATA]]="","",WEEKNUM(BS_CONTROLE[[#This Row],[DATA]]))</f>
        <v>7</v>
      </c>
      <c r="D346" s="104" t="s">
        <v>813</v>
      </c>
      <c r="E346" s="157">
        <v>340</v>
      </c>
      <c r="F346" s="126" t="s">
        <v>696</v>
      </c>
      <c r="G346" s="142" t="str">
        <f>IF(D346="","*",VLOOKUP(F346,BS_ATIVIDADE[],3,FALSE))</f>
        <v>SOLDA</v>
      </c>
      <c r="H346" s="106" t="s">
        <v>679</v>
      </c>
      <c r="I346" s="106"/>
      <c r="J346" s="105">
        <v>55</v>
      </c>
      <c r="K346" s="105">
        <v>102.5</v>
      </c>
      <c r="L346" s="105" t="s">
        <v>679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7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6">
        <v>0.45833333333333331</v>
      </c>
      <c r="P346" s="106">
        <v>6.9444444444444447E-4</v>
      </c>
      <c r="Q346" s="105">
        <v>1</v>
      </c>
      <c r="R346" s="10" t="str">
        <f>IFERROR(_xlfn.XLOOKUP(F346, BS_ATIVIDADE[ATIVIDADE],BS_ATIVIDADE[UNIDADE] ), "*")</f>
        <v>Nº DE SOLDA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908</v>
      </c>
      <c r="W346" s="151" t="s">
        <v>700</v>
      </c>
      <c r="X346" s="104" t="s">
        <v>421</v>
      </c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ZKW-ZLU</v>
      </c>
      <c r="AN346" s="105">
        <f>IF(BS_CONTROLE[[#This Row],[SB]]=0, "-", BS_CONTROLE[[#This Row],[SB]])</f>
        <v>1031022</v>
      </c>
      <c r="AO346" s="105">
        <f>IF(BS_CONTROLE[[#This Row],[SUB]]=0, "-", BS_CONTROLE[[#This Row],[SUB]])</f>
        <v>55</v>
      </c>
      <c r="AP346" s="105">
        <f>BS_CONTROLE[[#This Row],[KM - Inicio]]</f>
        <v>102.5</v>
      </c>
      <c r="AQ346" s="105">
        <f>BS_CONTROLE[[#This Row],[KM - Inicio]]</f>
        <v>102.5</v>
      </c>
      <c r="AR346" s="108">
        <v>0.45833333333333331</v>
      </c>
      <c r="AS346" s="108">
        <v>0</v>
      </c>
      <c r="AT346" s="108">
        <v>6.9444444444444447E-4</v>
      </c>
      <c r="AU346" s="136"/>
      <c r="AV346" s="136"/>
      <c r="AW346" s="14"/>
      <c r="AX346" s="14"/>
      <c r="AY346" s="162">
        <f t="shared" si="36"/>
        <v>6.9444444444444447E-4</v>
      </c>
      <c r="AZ346" s="153"/>
      <c r="BA346" s="109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/>
      <c r="BK346" s="18" t="s">
        <v>1214</v>
      </c>
      <c r="BL346" s="16"/>
      <c r="BM346" s="130" t="s">
        <v>445</v>
      </c>
      <c r="BN346" s="130" t="s">
        <v>445</v>
      </c>
      <c r="BO346" s="130" t="s">
        <v>445</v>
      </c>
      <c r="BP346" s="18" t="s">
        <v>679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8" t="str">
        <f t="shared" si="41"/>
        <v>OKOK</v>
      </c>
    </row>
    <row r="347" spans="1:72" hidden="1">
      <c r="A347" s="47" t="str">
        <f t="shared" si="37"/>
        <v>ISMAEL(TP-726)46066</v>
      </c>
      <c r="B347" s="102">
        <v>46066</v>
      </c>
      <c r="C347" s="135">
        <f>IF(BS_CONTROLE[[#This Row],[DATA]]="","",WEEKNUM(BS_CONTROLE[[#This Row],[DATA]]))</f>
        <v>7</v>
      </c>
      <c r="D347" s="104" t="s">
        <v>755</v>
      </c>
      <c r="E347" s="157">
        <v>341</v>
      </c>
      <c r="F347" s="126" t="s">
        <v>696</v>
      </c>
      <c r="G347" s="142" t="str">
        <f>IF(D347="","*",VLOOKUP(F347,BS_ATIVIDADE[],3,FALSE))</f>
        <v>SOLDA</v>
      </c>
      <c r="H347" s="106" t="s">
        <v>679</v>
      </c>
      <c r="I347" s="106"/>
      <c r="J347" s="105">
        <v>55</v>
      </c>
      <c r="K347" s="105">
        <v>102.5</v>
      </c>
      <c r="L347" s="105" t="s">
        <v>679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6">
        <v>0.45833333333333331</v>
      </c>
      <c r="P347" s="106">
        <v>6.9444444444444447E-4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908</v>
      </c>
      <c r="W347" s="151" t="s">
        <v>700</v>
      </c>
      <c r="X347" s="104" t="s">
        <v>421</v>
      </c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ZKW-ZLU</v>
      </c>
      <c r="AN347" s="105">
        <f>IF(BS_CONTROLE[[#This Row],[SB]]=0, "-", BS_CONTROLE[[#This Row],[SB]])</f>
        <v>1031022</v>
      </c>
      <c r="AO347" s="105">
        <f>IF(BS_CONTROLE[[#This Row],[SUB]]=0, "-", BS_CONTROLE[[#This Row],[SUB]])</f>
        <v>55</v>
      </c>
      <c r="AP347" s="105">
        <f>BS_CONTROLE[[#This Row],[KM - Inicio]]</f>
        <v>102.5</v>
      </c>
      <c r="AQ347" s="105">
        <f>BS_CONTROLE[[#This Row],[KM - Inicio]]</f>
        <v>102.5</v>
      </c>
      <c r="AR347" s="108">
        <v>0.45833333333333331</v>
      </c>
      <c r="AS347" s="108">
        <v>0</v>
      </c>
      <c r="AT347" s="108">
        <v>6.9444444444444447E-4</v>
      </c>
      <c r="AU347" s="136"/>
      <c r="AV347" s="136"/>
      <c r="AW347" s="14"/>
      <c r="AX347" s="14"/>
      <c r="AY347" s="162">
        <f t="shared" si="36"/>
        <v>6.9444444444444447E-4</v>
      </c>
      <c r="AZ347" s="153"/>
      <c r="BA347" s="109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/>
      <c r="BK347" s="18" t="s">
        <v>1214</v>
      </c>
      <c r="BL347" s="16"/>
      <c r="BM347" s="130" t="s">
        <v>445</v>
      </c>
      <c r="BN347" s="130" t="s">
        <v>445</v>
      </c>
      <c r="BO347" s="130" t="s">
        <v>445</v>
      </c>
      <c r="BP347" s="18" t="s">
        <v>679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8" t="str">
        <f t="shared" si="41"/>
        <v>OKOK</v>
      </c>
    </row>
    <row r="348" spans="1:72" hidden="1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7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2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8" t="str">
        <f t="shared" si="41"/>
        <v/>
      </c>
    </row>
    <row r="349" spans="1:72" hidden="1">
      <c r="A349" s="47" t="str">
        <f t="shared" si="37"/>
        <v>EXPANSÃO TURMA 146067</v>
      </c>
      <c r="B349" s="102">
        <v>46067</v>
      </c>
      <c r="C349" s="135">
        <f>IF(BS_CONTROLE[[#This Row],[DATA]]="","",WEEKNUM(BS_CONTROLE[[#This Row],[DATA]]))</f>
        <v>7</v>
      </c>
      <c r="D349" s="104" t="s">
        <v>703</v>
      </c>
      <c r="E349" s="157">
        <v>343</v>
      </c>
      <c r="F349" s="126" t="s">
        <v>704</v>
      </c>
      <c r="G349" s="142" t="str">
        <f>IF(D349="","*",VLOOKUP(F349,BS_ATIVIDADE[],3,FALSE))</f>
        <v>EXPANSÃO</v>
      </c>
      <c r="H349" s="106" t="s">
        <v>386</v>
      </c>
      <c r="I349" s="106" t="s">
        <v>679</v>
      </c>
      <c r="J349" s="105">
        <v>70</v>
      </c>
      <c r="K349" s="105">
        <v>113</v>
      </c>
      <c r="L349" s="105" t="s">
        <v>679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6">
        <v>0.375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5" t="s">
        <v>706</v>
      </c>
      <c r="W349" s="151" t="s">
        <v>700</v>
      </c>
      <c r="X349" s="104" t="s">
        <v>421</v>
      </c>
      <c r="Y349" s="129"/>
      <c r="Z349" s="104"/>
      <c r="AA349" s="105" t="s">
        <v>679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ZCD</v>
      </c>
      <c r="AN349" s="105" t="str">
        <f>IF(BS_CONTROLE[[#This Row],[SB]]=0, "-", BS_CONTROLE[[#This Row],[SB]])</f>
        <v>ZCD1</v>
      </c>
      <c r="AO349" s="105">
        <f>IF(BS_CONTROLE[[#This Row],[SUB]]=0, "-", BS_CONTROLE[[#This Row],[SUB]])</f>
        <v>70</v>
      </c>
      <c r="AP349" s="105">
        <f>BS_CONTROLE[[#This Row],[KM - Inicio]]</f>
        <v>113</v>
      </c>
      <c r="AQ349" s="105">
        <f>BS_CONTROLE[[#This Row],[KM - Inicio]]</f>
        <v>113</v>
      </c>
      <c r="AR349" s="108">
        <v>0.30902777777777779</v>
      </c>
      <c r="AS349" s="108">
        <v>0.35069444444444442</v>
      </c>
      <c r="AT349" s="108">
        <v>0.4201388888888889</v>
      </c>
      <c r="AU349" s="136"/>
      <c r="AV349" s="136"/>
      <c r="AW349" s="14"/>
      <c r="AX349" s="14"/>
      <c r="AY349" s="162">
        <f t="shared" si="36"/>
        <v>6.9444444444444475E-2</v>
      </c>
      <c r="AZ349" s="153"/>
      <c r="BA349" s="109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50"/>
      <c r="BG349" s="16"/>
      <c r="BH349" s="17">
        <v>2</v>
      </c>
      <c r="BI349" s="17"/>
      <c r="BJ349" s="17" t="s">
        <v>1215</v>
      </c>
      <c r="BK349" s="17" t="s">
        <v>1215</v>
      </c>
      <c r="BL349" s="16"/>
      <c r="BM349" s="130" t="s">
        <v>445</v>
      </c>
      <c r="BN349" s="130" t="s">
        <v>445</v>
      </c>
      <c r="BO349" s="130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8" t="str">
        <f t="shared" si="41"/>
        <v>OKOK</v>
      </c>
    </row>
    <row r="350" spans="1:72" hidden="1">
      <c r="A350" s="47" t="str">
        <f t="shared" si="37"/>
        <v>KLECIO (TP-699)46067</v>
      </c>
      <c r="B350" s="102">
        <v>46067</v>
      </c>
      <c r="C350" s="135">
        <f>IF(BS_CONTROLE[[#This Row],[DATA]]="","",WEEKNUM(BS_CONTROLE[[#This Row],[DATA]]))</f>
        <v>7</v>
      </c>
      <c r="D350" s="104" t="s">
        <v>695</v>
      </c>
      <c r="E350" s="157"/>
      <c r="F350" s="126" t="s">
        <v>696</v>
      </c>
      <c r="G350" s="142" t="str">
        <f>IF(D350="","*",VLOOKUP(F350,BS_ATIVIDADE[],3,FALSE))</f>
        <v>SOLDA</v>
      </c>
      <c r="H350" s="106" t="s">
        <v>679</v>
      </c>
      <c r="I350" s="106" t="s">
        <v>679</v>
      </c>
      <c r="J350" s="105">
        <v>70</v>
      </c>
      <c r="K350" s="105">
        <v>92</v>
      </c>
      <c r="L350" s="105" t="s">
        <v>679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5" t="s">
        <v>699</v>
      </c>
      <c r="W350" s="151" t="s">
        <v>700</v>
      </c>
      <c r="X350" s="104" t="s">
        <v>421</v>
      </c>
      <c r="Y350" s="129" t="s">
        <v>424</v>
      </c>
      <c r="Z350" s="104"/>
      <c r="AA350" s="105" t="s">
        <v>679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ZSW-ZTT</v>
      </c>
      <c r="AN350" s="105" t="str">
        <f>IF(BS_CONTROLE[[#This Row],[SB]]=0, "-", BS_CONTROLE[[#This Row],[SB]])</f>
        <v>K90ZTT</v>
      </c>
      <c r="AO350" s="105">
        <f>IF(BS_CONTROLE[[#This Row],[SUB]]=0, "-", BS_CONTROLE[[#This Row],[SUB]])</f>
        <v>70</v>
      </c>
      <c r="AP350" s="105">
        <f>BS_CONTROLE[[#This Row],[KM - Inicio]]</f>
        <v>92</v>
      </c>
      <c r="AQ350" s="105">
        <f>BS_CONTROLE[[#This Row],[KM - Inicio]]</f>
        <v>92</v>
      </c>
      <c r="AR350" s="108">
        <v>0.29166666666666669</v>
      </c>
      <c r="AS350" s="108">
        <v>0</v>
      </c>
      <c r="AT350" s="108">
        <v>0</v>
      </c>
      <c r="AU350" s="136"/>
      <c r="AV350" s="136"/>
      <c r="AW350" s="14"/>
      <c r="AX350" s="14"/>
      <c r="AY350" s="162">
        <f t="shared" si="36"/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50"/>
      <c r="BG350" s="16"/>
      <c r="BH350" s="17">
        <v>0</v>
      </c>
      <c r="BI350" s="17"/>
      <c r="BJ350" s="17" t="s">
        <v>1216</v>
      </c>
      <c r="BK350" s="17" t="s">
        <v>1216</v>
      </c>
      <c r="BL350" s="16"/>
      <c r="BM350" s="130" t="s">
        <v>440</v>
      </c>
      <c r="BN350" s="130" t="s">
        <v>469</v>
      </c>
      <c r="BO350" s="130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8" t="str">
        <f t="shared" si="41"/>
        <v>CCOCirculaçãoIntervaloOportunidade</v>
      </c>
    </row>
    <row r="351" spans="1:72" hidden="1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7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2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8" t="str">
        <f t="shared" si="41"/>
        <v/>
      </c>
    </row>
    <row r="352" spans="1:72" hidden="1">
      <c r="A352" s="47" t="str">
        <f t="shared" si="37"/>
        <v>ROGÉRIO (TP-730)46067</v>
      </c>
      <c r="B352" s="102">
        <v>46067</v>
      </c>
      <c r="C352" s="135">
        <f>IF(BS_CONTROLE[[#This Row],[DATA]]="","",WEEKNUM(BS_CONTROLE[[#This Row],[DATA]]))</f>
        <v>7</v>
      </c>
      <c r="D352" s="104" t="s">
        <v>857</v>
      </c>
      <c r="E352" s="157">
        <v>81</v>
      </c>
      <c r="F352" s="126" t="s">
        <v>721</v>
      </c>
      <c r="G352" s="142" t="str">
        <f>IF(D352="","*",VLOOKUP(F352,BS_ATIVIDADE[],3,FALSE))</f>
        <v>DORMENTE - SUBSTITUIÇÂO</v>
      </c>
      <c r="H352" s="106" t="s">
        <v>679</v>
      </c>
      <c r="I352" s="106" t="s">
        <v>679</v>
      </c>
      <c r="J352" s="105">
        <v>56</v>
      </c>
      <c r="K352" s="105">
        <v>206.9</v>
      </c>
      <c r="L352" s="105">
        <v>205.9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6">
        <v>0.41666666666666669</v>
      </c>
      <c r="P352" s="106">
        <v>8.3333333333333329E-2</v>
      </c>
      <c r="Q352" s="105">
        <v>40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5" t="s">
        <v>773</v>
      </c>
      <c r="W352" s="151" t="s">
        <v>1024</v>
      </c>
      <c r="X352" s="104" t="s">
        <v>421</v>
      </c>
      <c r="Y352" s="129" t="s">
        <v>424</v>
      </c>
      <c r="Z352" s="104"/>
      <c r="AA352" s="105" t="s">
        <v>679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ZYU-ZST</v>
      </c>
      <c r="AN352" s="105" t="str">
        <f>IF(BS_CONTROLE[[#This Row],[SB]]=0, "-", BS_CONTROLE[[#This Row],[SB]])</f>
        <v>206ZST</v>
      </c>
      <c r="AO352" s="105">
        <f>IF(BS_CONTROLE[[#This Row],[SUB]]=0, "-", BS_CONTROLE[[#This Row],[SUB]])</f>
        <v>56</v>
      </c>
      <c r="AP352" s="105">
        <f>BS_CONTROLE[[#This Row],[KM - Inicio]]</f>
        <v>206.9</v>
      </c>
      <c r="AQ352" s="105">
        <f>BS_CONTROLE[[#This Row],[KM - Inicio]]</f>
        <v>206.9</v>
      </c>
      <c r="AR352" s="108">
        <v>0.29166666666666669</v>
      </c>
      <c r="AS352" s="108">
        <v>0</v>
      </c>
      <c r="AT352" s="108">
        <v>8.3333333333333329E-2</v>
      </c>
      <c r="AU352" s="136"/>
      <c r="AV352" s="136"/>
      <c r="AW352" s="14"/>
      <c r="AX352" s="14"/>
      <c r="AY352" s="162">
        <f t="shared" si="36"/>
        <v>8.3333333333333329E-2</v>
      </c>
      <c r="AZ352" s="153"/>
      <c r="BA352" s="109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50"/>
      <c r="BG352" s="16"/>
      <c r="BH352" s="17">
        <v>2</v>
      </c>
      <c r="BI352" s="17"/>
      <c r="BJ352" s="17" t="s">
        <v>1217</v>
      </c>
      <c r="BK352" s="17" t="s">
        <v>1217</v>
      </c>
      <c r="BL352" s="16"/>
      <c r="BM352" s="130" t="s">
        <v>445</v>
      </c>
      <c r="BN352" s="130" t="s">
        <v>445</v>
      </c>
      <c r="BO352" s="130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8" t="str">
        <f t="shared" si="41"/>
        <v>OKOK</v>
      </c>
    </row>
    <row r="353" spans="1:72" hidden="1">
      <c r="A353" s="47" t="str">
        <f t="shared" si="37"/>
        <v>V9346067</v>
      </c>
      <c r="B353" s="102">
        <v>46067</v>
      </c>
      <c r="C353" s="135">
        <f>IF(BS_CONTROLE[[#This Row],[DATA]]="","",WEEKNUM(BS_CONTROLE[[#This Row],[DATA]]))</f>
        <v>7</v>
      </c>
      <c r="D353" s="104" t="s">
        <v>978</v>
      </c>
      <c r="E353" s="157">
        <v>162</v>
      </c>
      <c r="F353" s="126" t="s">
        <v>687</v>
      </c>
      <c r="G353" s="142" t="str">
        <f>IF(D353="","*",VLOOKUP(F353,BS_ATIVIDADE[],3,FALSE))</f>
        <v>MECANIZAÇÃO - SOCADORA</v>
      </c>
      <c r="H353" s="105" t="s">
        <v>104</v>
      </c>
      <c r="I353" s="105" t="s">
        <v>104</v>
      </c>
      <c r="J353" s="105">
        <v>56</v>
      </c>
      <c r="K353" s="105">
        <v>204.4</v>
      </c>
      <c r="L353" s="105">
        <v>205.8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6">
        <v>0.375</v>
      </c>
      <c r="P353" s="106">
        <v>8.3333333333333329E-2</v>
      </c>
      <c r="Q353" s="105">
        <v>200</v>
      </c>
      <c r="R353" s="10" t="str">
        <f>IFERROR(_xlfn.XLOOKUP(F353, BS_ATIVIDADE[ATIVIDADE],BS_ATIVIDADE[UNIDADE] ), "*")</f>
        <v>M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5" t="s">
        <v>773</v>
      </c>
      <c r="W353" s="151" t="s">
        <v>688</v>
      </c>
      <c r="X353" s="104" t="s">
        <v>421</v>
      </c>
      <c r="Y353" s="129" t="s">
        <v>424</v>
      </c>
      <c r="Z353" s="104"/>
      <c r="AA353" s="105">
        <v>1</v>
      </c>
      <c r="AB353" s="103" t="s">
        <v>418</v>
      </c>
      <c r="AC353" s="152"/>
      <c r="AD353" s="107">
        <v>0.29166666666666669</v>
      </c>
      <c r="AE353" s="105">
        <v>7309</v>
      </c>
      <c r="AF353" s="105" t="s">
        <v>679</v>
      </c>
      <c r="AG353" s="105" t="s">
        <v>679</v>
      </c>
      <c r="AH353" s="15"/>
      <c r="AI353" s="126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5" t="str">
        <f>IF(BS_CONTROLE[[#This Row],[Entre - Estações]]=0, "-", BS_CONTROLE[[#This Row],[Entre - Estações]])</f>
        <v>ZYU-ZST</v>
      </c>
      <c r="AN353" s="105" t="str">
        <f>IF(BS_CONTROLE[[#This Row],[SB]]=0, "-", BS_CONTROLE[[#This Row],[SB]])</f>
        <v>ZYU206</v>
      </c>
      <c r="AO353" s="105">
        <f>IF(BS_CONTROLE[[#This Row],[SUB]]=0, "-", BS_CONTROLE[[#This Row],[SUB]])</f>
        <v>56</v>
      </c>
      <c r="AP353" s="105">
        <f>BS_CONTROLE[[#This Row],[KM - Inicio]]</f>
        <v>204.4</v>
      </c>
      <c r="AQ353" s="105">
        <f>BS_CONTROLE[[#This Row],[KM - Inicio]]</f>
        <v>204.4</v>
      </c>
      <c r="AR353" s="108">
        <v>0</v>
      </c>
      <c r="AS353" s="108">
        <v>0</v>
      </c>
      <c r="AT353" s="108">
        <v>0</v>
      </c>
      <c r="AU353" s="136"/>
      <c r="AV353" s="136"/>
      <c r="AW353" s="14"/>
      <c r="AX353" s="14"/>
      <c r="AY353" s="162">
        <f t="shared" si="36"/>
        <v>0</v>
      </c>
      <c r="AZ353" s="153"/>
      <c r="BA353" s="109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50"/>
      <c r="BG353" s="16"/>
      <c r="BH353" s="17">
        <v>0</v>
      </c>
      <c r="BI353" s="17"/>
      <c r="BJ353" s="17" t="s">
        <v>1218</v>
      </c>
      <c r="BK353" s="17" t="s">
        <v>1219</v>
      </c>
      <c r="BL353" s="16"/>
      <c r="BM353" s="130" t="s">
        <v>441</v>
      </c>
      <c r="BN353" s="130" t="s">
        <v>470</v>
      </c>
      <c r="BO353" s="130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8" t="str">
        <f t="shared" si="41"/>
        <v>SuperExecução</v>
      </c>
    </row>
    <row r="354" spans="1:72" hidden="1">
      <c r="A354" s="47" t="str">
        <f t="shared" si="37"/>
        <v>ROBSON (TF-701)46067</v>
      </c>
      <c r="B354" s="102">
        <v>46067</v>
      </c>
      <c r="C354" s="135">
        <f>IF(BS_CONTROLE[[#This Row],[DATA]]="","",WEEKNUM(BS_CONTROLE[[#This Row],[DATA]]))</f>
        <v>7</v>
      </c>
      <c r="D354" s="104" t="s">
        <v>732</v>
      </c>
      <c r="E354" s="157">
        <v>310</v>
      </c>
      <c r="F354" s="126" t="s">
        <v>721</v>
      </c>
      <c r="G354" s="142" t="str">
        <f>IF(D354="","*",VLOOKUP(F354,BS_ATIVIDADE[],3,FALSE))</f>
        <v>DORMENTE - SUBSTITUIÇÂO</v>
      </c>
      <c r="H354" s="106" t="s">
        <v>679</v>
      </c>
      <c r="I354" s="106" t="s">
        <v>679</v>
      </c>
      <c r="J354" s="105">
        <v>56</v>
      </c>
      <c r="K354" s="105">
        <v>190.3</v>
      </c>
      <c r="L354" s="105">
        <v>190.5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6">
        <v>0.375</v>
      </c>
      <c r="P354" s="106">
        <v>8.3333333333333329E-2</v>
      </c>
      <c r="Q354" s="105">
        <v>50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5" t="s">
        <v>773</v>
      </c>
      <c r="W354" s="151" t="s">
        <v>1024</v>
      </c>
      <c r="X354" s="104" t="s">
        <v>421</v>
      </c>
      <c r="Y354" s="129" t="s">
        <v>424</v>
      </c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ZDY-ZFY</v>
      </c>
      <c r="AN354" s="105" t="str">
        <f>IF(BS_CONTROLE[[#This Row],[SB]]=0, "-", BS_CONTROLE[[#This Row],[SB]])</f>
        <v>189ZFY</v>
      </c>
      <c r="AO354" s="105">
        <f>IF(BS_CONTROLE[[#This Row],[SUB]]=0, "-", BS_CONTROLE[[#This Row],[SUB]])</f>
        <v>56</v>
      </c>
      <c r="AP354" s="105">
        <f>BS_CONTROLE[[#This Row],[KM - Inicio]]</f>
        <v>190.3</v>
      </c>
      <c r="AQ354" s="105">
        <f>BS_CONTROLE[[#This Row],[KM - Inicio]]</f>
        <v>190.3</v>
      </c>
      <c r="AR354" s="108">
        <v>0.29166666666666669</v>
      </c>
      <c r="AS354" s="108">
        <v>0</v>
      </c>
      <c r="AT354" s="108">
        <v>8.3333333333333329E-2</v>
      </c>
      <c r="AU354" s="136"/>
      <c r="AV354" s="136"/>
      <c r="AW354" s="14"/>
      <c r="AX354" s="14"/>
      <c r="AY354" s="162">
        <f t="shared" si="36"/>
        <v>8.3333333333333329E-2</v>
      </c>
      <c r="AZ354" s="153"/>
      <c r="BA354" s="109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50"/>
      <c r="BG354" s="16"/>
      <c r="BH354" s="17">
        <v>2</v>
      </c>
      <c r="BI354" s="17"/>
      <c r="BJ354" s="17" t="s">
        <v>1217</v>
      </c>
      <c r="BK354" s="17" t="s">
        <v>1217</v>
      </c>
      <c r="BL354" s="16"/>
      <c r="BM354" s="130" t="s">
        <v>445</v>
      </c>
      <c r="BN354" s="130" t="s">
        <v>445</v>
      </c>
      <c r="BO354" s="130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8" t="str">
        <f t="shared" si="41"/>
        <v>OKOK</v>
      </c>
    </row>
    <row r="355" spans="1:72" hidden="1">
      <c r="A355" s="47" t="str">
        <f t="shared" si="37"/>
        <v>JACIANO (TF-674)</v>
      </c>
      <c r="B355" s="102"/>
      <c r="C355" s="135" t="str">
        <f>IF(BS_CONTROLE[[#This Row],[DATA]]="","",WEEKNUM(BS_CONTROLE[[#This Row],[DATA]]))</f>
        <v/>
      </c>
      <c r="D355" s="182" t="s">
        <v>1183</v>
      </c>
      <c r="E355" s="157"/>
      <c r="F355" s="126" t="s">
        <v>721</v>
      </c>
      <c r="G355" s="142" t="str">
        <f>IF(D355="","*",VLOOKUP(F355,BS_ATIVIDADE[],3,FALSE))</f>
        <v>DORMENTE - SUBSTITUIÇÂO</v>
      </c>
      <c r="H355" s="106" t="s">
        <v>679</v>
      </c>
      <c r="I355" s="106" t="s">
        <v>679</v>
      </c>
      <c r="J355" s="105">
        <v>56</v>
      </c>
      <c r="K355" s="105">
        <v>191</v>
      </c>
      <c r="L355" s="105">
        <v>190.5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6">
        <v>0.375</v>
      </c>
      <c r="P355" s="106">
        <v>8.3333333333333329E-2</v>
      </c>
      <c r="Q355" s="105">
        <v>50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5" t="s">
        <v>773</v>
      </c>
      <c r="W355" s="151" t="s">
        <v>1024</v>
      </c>
      <c r="X355" s="104" t="s">
        <v>421</v>
      </c>
      <c r="Y355" s="129" t="s">
        <v>424</v>
      </c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ZDY-ZFY</v>
      </c>
      <c r="AN355" s="105" t="str">
        <f>IF(BS_CONTROLE[[#This Row],[SB]]=0, "-", BS_CONTROLE[[#This Row],[SB]])</f>
        <v>189ZFY</v>
      </c>
      <c r="AO355" s="105">
        <f>IF(BS_CONTROLE[[#This Row],[SUB]]=0, "-", BS_CONTROLE[[#This Row],[SUB]])</f>
        <v>56</v>
      </c>
      <c r="AP355" s="105">
        <f>BS_CONTROLE[[#This Row],[KM - Inicio]]</f>
        <v>191</v>
      </c>
      <c r="AQ355" s="105">
        <f>BS_CONTROLE[[#This Row],[KM - Inicio]]</f>
        <v>191</v>
      </c>
      <c r="AR355" s="108"/>
      <c r="AS355" s="108"/>
      <c r="AT355" s="108"/>
      <c r="AU355" s="136"/>
      <c r="AV355" s="136"/>
      <c r="AW355" s="14"/>
      <c r="AX355" s="14"/>
      <c r="AY355" s="162">
        <f t="shared" si="36"/>
        <v>0</v>
      </c>
      <c r="AZ355" s="153"/>
      <c r="BA355" s="109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50"/>
      <c r="BG355" s="16"/>
      <c r="BH355" s="17">
        <v>2</v>
      </c>
      <c r="BI355" s="17"/>
      <c r="BJ355" s="17" t="s">
        <v>1217</v>
      </c>
      <c r="BK355" s="17" t="s">
        <v>1217</v>
      </c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8" t="str">
        <f t="shared" si="41"/>
        <v/>
      </c>
    </row>
    <row r="356" spans="1:72" hidden="1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7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2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8" t="str">
        <f t="shared" si="41"/>
        <v/>
      </c>
    </row>
    <row r="357" spans="1:72" hidden="1">
      <c r="A357" s="47" t="str">
        <f t="shared" si="37"/>
        <v>E1746067</v>
      </c>
      <c r="B357" s="102">
        <v>46067</v>
      </c>
      <c r="C357" s="135">
        <f>IF(BS_CONTROLE[[#This Row],[DATA]]="","",WEEKNUM(BS_CONTROLE[[#This Row],[DATA]]))</f>
        <v>7</v>
      </c>
      <c r="D357" s="104" t="s">
        <v>692</v>
      </c>
      <c r="E357" s="157">
        <v>4</v>
      </c>
      <c r="F357" s="126" t="s">
        <v>693</v>
      </c>
      <c r="G357" s="142" t="str">
        <f>IF(D357="","*",VLOOKUP(F357,BS_ATIVIDADE[],3,FALSE))</f>
        <v>CAMINHÂO - SOLDA</v>
      </c>
      <c r="H357" s="106" t="s">
        <v>201</v>
      </c>
      <c r="I357" s="106" t="s">
        <v>201</v>
      </c>
      <c r="J357" s="105">
        <v>55</v>
      </c>
      <c r="K357" s="105">
        <v>100.95099999999999</v>
      </c>
      <c r="L357" s="105">
        <v>101.16500000000001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6">
        <v>0.39583333333333331</v>
      </c>
      <c r="P357" s="106">
        <v>0.125</v>
      </c>
      <c r="Q357" s="105">
        <v>2</v>
      </c>
      <c r="R357" s="10" t="str">
        <f>IFERROR(_xlfn.XLOOKUP(F357, BS_ATIVIDADE[ATIVIDADE],BS_ATIVIDADE[UNIDADE] ), "*")</f>
        <v>Nº DE SOLDA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5" t="s">
        <v>742</v>
      </c>
      <c r="W357" s="151" t="s">
        <v>743</v>
      </c>
      <c r="X357" s="104" t="s">
        <v>421</v>
      </c>
      <c r="Y357" s="129" t="s">
        <v>424</v>
      </c>
      <c r="Z357" s="104"/>
      <c r="AA357" s="105">
        <v>1</v>
      </c>
      <c r="AB357" s="103" t="s">
        <v>412</v>
      </c>
      <c r="AC357" s="152"/>
      <c r="AD357" s="107">
        <v>0.35416666666666669</v>
      </c>
      <c r="AE357" s="105">
        <v>6251</v>
      </c>
      <c r="AF357" s="105" t="s">
        <v>679</v>
      </c>
      <c r="AG357" s="105" t="s">
        <v>679</v>
      </c>
      <c r="AH357" s="15"/>
      <c r="AI357" s="126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5" t="str">
        <f>IF(BS_CONTROLE[[#This Row],[Entre - Estações]]=0, "-", BS_CONTROLE[[#This Row],[Entre - Estações]])</f>
        <v>ZKW-ZLU</v>
      </c>
      <c r="AN357" s="105" t="str">
        <f>IF(BS_CONTROLE[[#This Row],[SB]]=0, "-", BS_CONTROLE[[#This Row],[SB]])</f>
        <v>102ZKW2</v>
      </c>
      <c r="AO357" s="105">
        <f>IF(BS_CONTROLE[[#This Row],[SUB]]=0, "-", BS_CONTROLE[[#This Row],[SUB]])</f>
        <v>55</v>
      </c>
      <c r="AP357" s="105">
        <f>BS_CONTROLE[[#This Row],[KM - Inicio]]</f>
        <v>100.95099999999999</v>
      </c>
      <c r="AQ357" s="105">
        <f>BS_CONTROLE[[#This Row],[KM - Inicio]]</f>
        <v>100.95099999999999</v>
      </c>
      <c r="AR357" s="108">
        <v>0.34097222222222223</v>
      </c>
      <c r="AS357" s="108">
        <v>0</v>
      </c>
      <c r="AT357" s="108">
        <v>0</v>
      </c>
      <c r="AU357" s="136"/>
      <c r="AV357" s="136"/>
      <c r="AW357" s="14"/>
      <c r="AX357" s="14"/>
      <c r="AY357" s="162">
        <f t="shared" si="36"/>
        <v>0</v>
      </c>
      <c r="AZ357" s="153"/>
      <c r="BA357" s="109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50"/>
      <c r="BG357" s="16"/>
      <c r="BH357" s="17">
        <v>0</v>
      </c>
      <c r="BI357" s="17"/>
      <c r="BJ357" s="17" t="s">
        <v>1220</v>
      </c>
      <c r="BK357" s="17" t="s">
        <v>1220</v>
      </c>
      <c r="BL357" s="16"/>
      <c r="BM357" s="130" t="s">
        <v>440</v>
      </c>
      <c r="BN357" s="130" t="s">
        <v>469</v>
      </c>
      <c r="BO357" s="130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8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2">
        <v>46067</v>
      </c>
      <c r="C358" s="135">
        <f>IF(BS_CONTROLE[[#This Row],[DATA]]="","",WEEKNUM(BS_CONTROLE[[#This Row],[DATA]]))</f>
        <v>7</v>
      </c>
      <c r="D358" s="104" t="s">
        <v>760</v>
      </c>
      <c r="E358" s="157">
        <v>352</v>
      </c>
      <c r="F358" s="126" t="s">
        <v>1221</v>
      </c>
      <c r="G358" s="142" t="str">
        <f>IF(D358="","*",VLOOKUP(F358,BS_ATIVIDADE[],3,FALSE))</f>
        <v>OUTROS</v>
      </c>
      <c r="H358" s="106" t="s">
        <v>201</v>
      </c>
      <c r="I358" s="106" t="s">
        <v>201</v>
      </c>
      <c r="J358" s="105">
        <v>55</v>
      </c>
      <c r="K358" s="105">
        <v>103.6</v>
      </c>
      <c r="L358" s="105">
        <v>113.3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7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6">
        <v>0.39583333333333331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5" t="s">
        <v>908</v>
      </c>
      <c r="W358" s="151" t="s">
        <v>1222</v>
      </c>
      <c r="X358" s="104" t="s">
        <v>421</v>
      </c>
      <c r="Y358" s="129" t="s">
        <v>424</v>
      </c>
      <c r="Z358" s="104"/>
      <c r="AA358" s="105">
        <v>1</v>
      </c>
      <c r="AB358" s="103" t="s">
        <v>412</v>
      </c>
      <c r="AC358" s="152"/>
      <c r="AD358" s="107">
        <v>0.35416666666666669</v>
      </c>
      <c r="AE358" s="105">
        <v>7694</v>
      </c>
      <c r="AF358" s="105" t="s">
        <v>679</v>
      </c>
      <c r="AG358" s="105" t="s">
        <v>679</v>
      </c>
      <c r="AH358" s="15"/>
      <c r="AI358" s="126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5" t="str">
        <f>IF(BS_CONTROLE[[#This Row],[Entre - Estações]]=0, "-", BS_CONTROLE[[#This Row],[Entre - Estações]])</f>
        <v>ZKW-ZLU</v>
      </c>
      <c r="AN358" s="105">
        <f>IF(BS_CONTROLE[[#This Row],[SB]]=0, "-", BS_CONTROLE[[#This Row],[SB]])</f>
        <v>1051032</v>
      </c>
      <c r="AO358" s="105">
        <f>IF(BS_CONTROLE[[#This Row],[SUB]]=0, "-", BS_CONTROLE[[#This Row],[SUB]])</f>
        <v>55</v>
      </c>
      <c r="AP358" s="105">
        <f>BS_CONTROLE[[#This Row],[KM - Inicio]]</f>
        <v>103.6</v>
      </c>
      <c r="AQ358" s="105">
        <f>BS_CONTROLE[[#This Row],[KM - Inicio]]</f>
        <v>103.6</v>
      </c>
      <c r="AR358" s="108">
        <v>0.37638888888888888</v>
      </c>
      <c r="AS358" s="108">
        <v>0.51388888888888884</v>
      </c>
      <c r="AT358" s="108">
        <v>0.55555555555555558</v>
      </c>
      <c r="AU358" s="136"/>
      <c r="AV358" s="136"/>
      <c r="AW358" s="14"/>
      <c r="AX358" s="14"/>
      <c r="AY358" s="162">
        <f t="shared" si="36"/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50"/>
      <c r="BG358" s="16"/>
      <c r="BH358" s="17">
        <v>2</v>
      </c>
      <c r="BI358" s="17"/>
      <c r="BJ358" s="17" t="s">
        <v>1223</v>
      </c>
      <c r="BK358" s="17" t="s">
        <v>1223</v>
      </c>
      <c r="BL358" s="16"/>
      <c r="BM358" s="130" t="s">
        <v>445</v>
      </c>
      <c r="BN358" s="130" t="s">
        <v>445</v>
      </c>
      <c r="BO358" s="130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8" t="str">
        <f t="shared" si="41"/>
        <v>OKOK</v>
      </c>
    </row>
    <row r="359" spans="1:72" hidden="1">
      <c r="A359" s="47" t="str">
        <f t="shared" si="37"/>
        <v>DIEGO (TP-681)46067</v>
      </c>
      <c r="B359" s="102">
        <v>46067</v>
      </c>
      <c r="C359" s="135">
        <f>IF(BS_CONTROLE[[#This Row],[DATA]]="","",WEEKNUM(BS_CONTROLE[[#This Row],[DATA]]))</f>
        <v>7</v>
      </c>
      <c r="D359" s="104" t="s">
        <v>1028</v>
      </c>
      <c r="E359" s="157">
        <v>316</v>
      </c>
      <c r="F359" s="126" t="s">
        <v>870</v>
      </c>
      <c r="G359" s="142" t="str">
        <f>IF(D359="","*",VLOOKUP(F359,BS_ATIVIDADE[],3,FALSE))</f>
        <v>TRILHO - SUBSTITUIÇÂO</v>
      </c>
      <c r="H359" s="106" t="s">
        <v>679</v>
      </c>
      <c r="I359" s="106" t="s">
        <v>679</v>
      </c>
      <c r="J359" s="105">
        <v>55</v>
      </c>
      <c r="K359" s="105">
        <v>104.83</v>
      </c>
      <c r="L359" s="105" t="s">
        <v>679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7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6">
        <v>0.45833333333333331</v>
      </c>
      <c r="P359" s="106">
        <v>8.3333333333333329E-2</v>
      </c>
      <c r="Q359" s="105">
        <v>312</v>
      </c>
      <c r="R359" s="10" t="str">
        <f>IFERROR(_xlfn.XLOOKUP(F359, BS_ATIVIDADE[ATIVIDADE],BS_ATIVIDADE[UNIDADE] ), "*")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5" t="s">
        <v>908</v>
      </c>
      <c r="W359" s="151" t="s">
        <v>1029</v>
      </c>
      <c r="X359" s="104" t="s">
        <v>421</v>
      </c>
      <c r="Y359" s="129" t="s">
        <v>424</v>
      </c>
      <c r="Z359" s="104"/>
      <c r="AA359" s="105" t="s">
        <v>679</v>
      </c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5" t="str">
        <f>IF(BS_CONTROLE[[#This Row],[Entre - Estações]]=0, "-", BS_CONTROLE[[#This Row],[Entre - Estações]])</f>
        <v>ZKW-ZLU</v>
      </c>
      <c r="AN359" s="105">
        <f>IF(BS_CONTROLE[[#This Row],[SB]]=0, "-", BS_CONTROLE[[#This Row],[SB]])</f>
        <v>1051032</v>
      </c>
      <c r="AO359" s="105">
        <f>IF(BS_CONTROLE[[#This Row],[SUB]]=0, "-", BS_CONTROLE[[#This Row],[SUB]])</f>
        <v>55</v>
      </c>
      <c r="AP359" s="105">
        <f>BS_CONTROLE[[#This Row],[KM - Inicio]]</f>
        <v>104.83</v>
      </c>
      <c r="AQ359" s="105">
        <f>BS_CONTROLE[[#This Row],[KM - Inicio]]</f>
        <v>104.83</v>
      </c>
      <c r="AR359" s="108">
        <v>0.5541666666666667</v>
      </c>
      <c r="AS359" s="108">
        <v>0.55625000000000002</v>
      </c>
      <c r="AT359" s="108">
        <v>0.68125000000000002</v>
      </c>
      <c r="AU359" s="136"/>
      <c r="AV359" s="136"/>
      <c r="AW359" s="14"/>
      <c r="AX359" s="14"/>
      <c r="AY359" s="162">
        <f t="shared" si="36"/>
        <v>0.125</v>
      </c>
      <c r="AZ359" s="153"/>
      <c r="BA359" s="109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50"/>
      <c r="BG359" s="16"/>
      <c r="BH359" s="17">
        <v>2</v>
      </c>
      <c r="BI359" s="17"/>
      <c r="BJ359" s="17" t="s">
        <v>1224</v>
      </c>
      <c r="BK359" s="18" t="s">
        <v>1225</v>
      </c>
      <c r="BL359" s="16"/>
      <c r="BM359" s="130" t="s">
        <v>445</v>
      </c>
      <c r="BN359" s="130" t="s">
        <v>445</v>
      </c>
      <c r="BO359" s="130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8" t="str">
        <f t="shared" si="41"/>
        <v>OKOK</v>
      </c>
    </row>
    <row r="360" spans="1:72" hidden="1">
      <c r="A360" s="47" t="str">
        <f t="shared" si="37"/>
        <v>V8946067</v>
      </c>
      <c r="B360" s="102">
        <v>46067</v>
      </c>
      <c r="C360" s="135">
        <f>IF(BS_CONTROLE[[#This Row],[DATA]]="","",WEEKNUM(BS_CONTROLE[[#This Row],[DATA]]))</f>
        <v>7</v>
      </c>
      <c r="D360" s="104" t="s">
        <v>746</v>
      </c>
      <c r="E360" s="157"/>
      <c r="F360" s="126" t="s">
        <v>687</v>
      </c>
      <c r="G360" s="142" t="str">
        <f>IF(D360="","*",VLOOKUP(F360,BS_ATIVIDADE[],3,FALSE))</f>
        <v>MECANIZAÇÃO - SOCADORA</v>
      </c>
      <c r="H360" s="106" t="s">
        <v>201</v>
      </c>
      <c r="I360" s="106" t="s">
        <v>201</v>
      </c>
      <c r="J360" s="105">
        <v>55</v>
      </c>
      <c r="K360" s="105">
        <v>146</v>
      </c>
      <c r="L360" s="105" t="s">
        <v>679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6">
        <v>0.375</v>
      </c>
      <c r="P360" s="106">
        <v>8.3333333333333329E-2</v>
      </c>
      <c r="Q360" s="105">
        <v>480</v>
      </c>
      <c r="R360" s="10" t="str">
        <f>IFERROR(_xlfn.XLOOKUP(F360, BS_ATIVIDADE[ATIVIDADE],BS_ATIVIDADE[UNIDADE] ), "*")</f>
        <v>M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51" t="s">
        <v>709</v>
      </c>
      <c r="W360" s="151" t="s">
        <v>688</v>
      </c>
      <c r="X360" s="104" t="s">
        <v>421</v>
      </c>
      <c r="Y360" s="129" t="s">
        <v>424</v>
      </c>
      <c r="Z360" s="104"/>
      <c r="AA360" s="105">
        <v>1</v>
      </c>
      <c r="AB360" s="103" t="s">
        <v>412</v>
      </c>
      <c r="AC360" s="152"/>
      <c r="AD360" s="107">
        <v>0.35416666666666669</v>
      </c>
      <c r="AE360" s="105">
        <v>6239</v>
      </c>
      <c r="AF360" s="105" t="s">
        <v>679</v>
      </c>
      <c r="AG360" s="105"/>
      <c r="AH360" s="15"/>
      <c r="AI360" s="126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5" t="str">
        <f>IF(BS_CONTROLE[[#This Row],[Entre - Estações]]=0, "-", BS_CONTROLE[[#This Row],[Entre - Estações]])</f>
        <v>ZEJ</v>
      </c>
      <c r="AN360" s="105" t="str">
        <f>IF(BS_CONTROLE[[#This Row],[SB]]=0, "-", BS_CONTROLE[[#This Row],[SB]])</f>
        <v>ZEJ2</v>
      </c>
      <c r="AO360" s="105">
        <f>IF(BS_CONTROLE[[#This Row],[SUB]]=0, "-", BS_CONTROLE[[#This Row],[SUB]])</f>
        <v>55</v>
      </c>
      <c r="AP360" s="105">
        <f>BS_CONTROLE[[#This Row],[KM - Inicio]]</f>
        <v>146</v>
      </c>
      <c r="AQ360" s="105">
        <f>BS_CONTROLE[[#This Row],[KM - Inicio]]</f>
        <v>146</v>
      </c>
      <c r="AR360" s="108">
        <v>0.37361111111111112</v>
      </c>
      <c r="AS360" s="108">
        <v>0.56180555555555556</v>
      </c>
      <c r="AT360" s="108">
        <v>0.625</v>
      </c>
      <c r="AU360" s="136">
        <v>0.8125</v>
      </c>
      <c r="AV360" s="136">
        <v>0.86805555555555558</v>
      </c>
      <c r="AW360" s="14"/>
      <c r="AX360" s="14"/>
      <c r="AY360" s="162">
        <f t="shared" si="36"/>
        <v>0.11875000000000002</v>
      </c>
      <c r="AZ360" s="153"/>
      <c r="BA360" s="109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50"/>
      <c r="BG360" s="16"/>
      <c r="BH360" s="17">
        <v>2</v>
      </c>
      <c r="BI360" s="17"/>
      <c r="BJ360" s="17" t="s">
        <v>1226</v>
      </c>
      <c r="BK360" s="18" t="s">
        <v>1227</v>
      </c>
      <c r="BL360" s="16"/>
      <c r="BM360" s="130" t="s">
        <v>445</v>
      </c>
      <c r="BN360" s="130" t="s">
        <v>445</v>
      </c>
      <c r="BO360" s="130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8" t="str">
        <f t="shared" si="41"/>
        <v>OKOK</v>
      </c>
    </row>
    <row r="361" spans="1:72" hidden="1">
      <c r="A361" s="47" t="str">
        <f t="shared" si="37"/>
        <v>CLEBISON (TP-728)46067</v>
      </c>
      <c r="B361" s="102">
        <v>46067</v>
      </c>
      <c r="C361" s="135">
        <f>IF(BS_CONTROLE[[#This Row],[DATA]]="","",WEEKNUM(BS_CONTROLE[[#This Row],[DATA]]))</f>
        <v>7</v>
      </c>
      <c r="D361" s="104" t="s">
        <v>813</v>
      </c>
      <c r="E361" s="157">
        <v>355</v>
      </c>
      <c r="F361" s="126" t="s">
        <v>696</v>
      </c>
      <c r="G361" s="142" t="str">
        <f>IF(D361="","*",VLOOKUP(F361,BS_ATIVIDADE[],3,FALSE))</f>
        <v>SOLDA</v>
      </c>
      <c r="H361" s="106" t="s">
        <v>679</v>
      </c>
      <c r="I361" s="106" t="s">
        <v>679</v>
      </c>
      <c r="J361" s="105">
        <v>55</v>
      </c>
      <c r="K361" s="105">
        <v>148.72999999999999</v>
      </c>
      <c r="L361" s="105">
        <v>149.04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7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6">
        <v>0.45833333333333331</v>
      </c>
      <c r="P361" s="106">
        <v>8.3333333333333329E-2</v>
      </c>
      <c r="Q361" s="105">
        <v>1</v>
      </c>
      <c r="R361" s="10" t="str">
        <f>IFERROR(_xlfn.XLOOKUP(F361, BS_ATIVIDADE[ATIVIDADE],BS_ATIVIDADE[UNIDADE] ), "*")</f>
        <v>Nº DE SOLDA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5" t="s">
        <v>908</v>
      </c>
      <c r="W361" s="151" t="s">
        <v>700</v>
      </c>
      <c r="X361" s="104" t="s">
        <v>421</v>
      </c>
      <c r="Y361" s="129" t="s">
        <v>424</v>
      </c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5" t="str">
        <f>IF(BS_CONTROLE[[#This Row],[Entre - Estações]]=0, "-", BS_CONTROLE[[#This Row],[Entre - Estações]])</f>
        <v>ZEJ-ZRB</v>
      </c>
      <c r="AN361" s="105">
        <f>IF(BS_CONTROLE[[#This Row],[SB]]=0, "-", BS_CONTROLE[[#This Row],[SB]])</f>
        <v>1491482</v>
      </c>
      <c r="AO361" s="105">
        <f>IF(BS_CONTROLE[[#This Row],[SUB]]=0, "-", BS_CONTROLE[[#This Row],[SUB]])</f>
        <v>55</v>
      </c>
      <c r="AP361" s="105">
        <f>BS_CONTROLE[[#This Row],[KM - Inicio]]</f>
        <v>148.72999999999999</v>
      </c>
      <c r="AQ361" s="105">
        <f>BS_CONTROLE[[#This Row],[KM - Inicio]]</f>
        <v>148.72999999999999</v>
      </c>
      <c r="AR361" s="108">
        <v>0</v>
      </c>
      <c r="AS361" s="108">
        <v>0</v>
      </c>
      <c r="AT361" s="108">
        <v>0</v>
      </c>
      <c r="AU361" s="136"/>
      <c r="AV361" s="136"/>
      <c r="AW361" s="14"/>
      <c r="AX361" s="14"/>
      <c r="AY361" s="162">
        <f t="shared" si="36"/>
        <v>0</v>
      </c>
      <c r="AZ361" s="153"/>
      <c r="BA361" s="109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50"/>
      <c r="BG361" s="16"/>
      <c r="BH361" s="17">
        <v>0</v>
      </c>
      <c r="BI361" s="17"/>
      <c r="BJ361" s="17" t="s">
        <v>1228</v>
      </c>
      <c r="BK361" s="17" t="s">
        <v>1228</v>
      </c>
      <c r="BL361" s="16"/>
      <c r="BM361" s="130" t="s">
        <v>447</v>
      </c>
      <c r="BN361" s="130" t="s">
        <v>471</v>
      </c>
      <c r="BO361" s="130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8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2">
        <v>46067</v>
      </c>
      <c r="C362" s="135">
        <f>IF(BS_CONTROLE[[#This Row],[DATA]]="","",WEEKNUM(BS_CONTROLE[[#This Row],[DATA]]))</f>
        <v>7</v>
      </c>
      <c r="D362" s="104" t="s">
        <v>755</v>
      </c>
      <c r="E362" s="157">
        <v>356</v>
      </c>
      <c r="F362" s="126" t="s">
        <v>696</v>
      </c>
      <c r="G362" s="142" t="str">
        <f>IF(D362="","*",VLOOKUP(F362,BS_ATIVIDADE[],3,FALSE))</f>
        <v>SOLDA</v>
      </c>
      <c r="H362" s="106"/>
      <c r="I362" s="106"/>
      <c r="J362" s="105">
        <v>55</v>
      </c>
      <c r="K362" s="105">
        <v>148.72999999999999</v>
      </c>
      <c r="L362" s="105">
        <v>149.04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7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6">
        <v>0.45833333333333331</v>
      </c>
      <c r="P362" s="106">
        <v>8.3333333333333329E-2</v>
      </c>
      <c r="Q362" s="105">
        <v>1</v>
      </c>
      <c r="R362" s="10" t="str">
        <f>IFERROR(_xlfn.XLOOKUP(F362, BS_ATIVIDADE[ATIVIDADE],BS_ATIVIDADE[UNIDADE] ), "*")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5" t="s">
        <v>908</v>
      </c>
      <c r="W362" s="151" t="s">
        <v>700</v>
      </c>
      <c r="X362" s="104" t="s">
        <v>421</v>
      </c>
      <c r="Y362" s="129" t="s">
        <v>424</v>
      </c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ZEJ-ZRB</v>
      </c>
      <c r="AN362" s="105">
        <f>IF(BS_CONTROLE[[#This Row],[SB]]=0, "-", BS_CONTROLE[[#This Row],[SB]])</f>
        <v>1491482</v>
      </c>
      <c r="AO362" s="105">
        <f>IF(BS_CONTROLE[[#This Row],[SUB]]=0, "-", BS_CONTROLE[[#This Row],[SUB]])</f>
        <v>55</v>
      </c>
      <c r="AP362" s="105">
        <f>BS_CONTROLE[[#This Row],[KM - Inicio]]</f>
        <v>148.72999999999999</v>
      </c>
      <c r="AQ362" s="105">
        <f>BS_CONTROLE[[#This Row],[KM - Inicio]]</f>
        <v>148.72999999999999</v>
      </c>
      <c r="AR362" s="108">
        <v>0</v>
      </c>
      <c r="AS362" s="108">
        <v>0</v>
      </c>
      <c r="AT362" s="108">
        <v>0</v>
      </c>
      <c r="AU362" s="136"/>
      <c r="AV362" s="136"/>
      <c r="AW362" s="14"/>
      <c r="AX362" s="14"/>
      <c r="AY362" s="162">
        <f t="shared" si="36"/>
        <v>0</v>
      </c>
      <c r="AZ362" s="153"/>
      <c r="BA362" s="109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50"/>
      <c r="BG362" s="16"/>
      <c r="BH362" s="17">
        <v>0</v>
      </c>
      <c r="BI362" s="17"/>
      <c r="BJ362" s="17" t="s">
        <v>1228</v>
      </c>
      <c r="BK362" s="17" t="s">
        <v>1228</v>
      </c>
      <c r="BL362" s="16"/>
      <c r="BM362" s="130" t="s">
        <v>447</v>
      </c>
      <c r="BN362" s="130" t="s">
        <v>471</v>
      </c>
      <c r="BO362" s="130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8" t="str">
        <f t="shared" si="41"/>
        <v>CondiçõesClimáticaChuva</v>
      </c>
    </row>
    <row r="363" spans="1:72" hidden="1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7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2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8" t="str">
        <f t="shared" si="41"/>
        <v/>
      </c>
    </row>
    <row r="364" spans="1:72" hidden="1">
      <c r="A364" s="47" t="str">
        <f t="shared" si="37"/>
        <v>MATEUS (TP-809)46067</v>
      </c>
      <c r="B364" s="102">
        <v>46067</v>
      </c>
      <c r="C364" s="135">
        <f>IF(BS_CONTROLE[[#This Row],[DATA]]="","",WEEKNUM(BS_CONTROLE[[#This Row],[DATA]]))</f>
        <v>7</v>
      </c>
      <c r="D364" s="104" t="s">
        <v>1196</v>
      </c>
      <c r="E364" s="157">
        <v>358</v>
      </c>
      <c r="F364" s="126" t="s">
        <v>758</v>
      </c>
      <c r="G364" s="142" t="str">
        <f>IF(D364="","*",VLOOKUP(F364,BS_ATIVIDADE[],3,FALSE))</f>
        <v>MODERNIZAÇÃO</v>
      </c>
      <c r="H364" s="106" t="s">
        <v>679</v>
      </c>
      <c r="I364" s="106" t="s">
        <v>679</v>
      </c>
      <c r="J364" s="105">
        <v>48</v>
      </c>
      <c r="K364" s="105">
        <v>126.83</v>
      </c>
      <c r="L364" s="105" t="s">
        <v>679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6">
        <v>0.35416666666666669</v>
      </c>
      <c r="P364" s="106">
        <v>8.3333333333333329E-2</v>
      </c>
      <c r="Q364" s="105">
        <v>1</v>
      </c>
      <c r="R364" s="10" t="str">
        <f>IFERROR(_xlfn.XLOOKUP(F364, BS_ATIVIDADE[ATIVIDADE],BS_ATIVIDADE[UNIDADE] ), "*")</f>
        <v>Nº DE SOLDA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5" t="s">
        <v>1229</v>
      </c>
      <c r="W364" s="151" t="s">
        <v>700</v>
      </c>
      <c r="X364" s="104" t="s">
        <v>421</v>
      </c>
      <c r="Y364" s="129" t="s">
        <v>424</v>
      </c>
      <c r="Z364" s="104"/>
      <c r="AA364" s="105" t="s">
        <v>679</v>
      </c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5" t="str">
        <f>IF(BS_CONTROLE[[#This Row],[Entre - Estações]]=0, "-", BS_CONTROLE[[#This Row],[Entre - Estações]])</f>
        <v>ZWI-ZEM</v>
      </c>
      <c r="AN364" s="105" t="str">
        <f>IF(BS_CONTROLE[[#This Row],[SB]]=0, "-", BS_CONTROLE[[#This Row],[SB]])</f>
        <v>ZYQ1261</v>
      </c>
      <c r="AO364" s="105">
        <f>IF(BS_CONTROLE[[#This Row],[SUB]]=0, "-", BS_CONTROLE[[#This Row],[SUB]])</f>
        <v>48</v>
      </c>
      <c r="AP364" s="105">
        <f>BS_CONTROLE[[#This Row],[KM - Inicio]]</f>
        <v>126.83</v>
      </c>
      <c r="AQ364" s="105">
        <f>BS_CONTROLE[[#This Row],[KM - Inicio]]</f>
        <v>126.83</v>
      </c>
      <c r="AR364" s="108">
        <v>0</v>
      </c>
      <c r="AS364" s="108">
        <v>0</v>
      </c>
      <c r="AT364" s="108">
        <v>0</v>
      </c>
      <c r="AU364" s="136"/>
      <c r="AV364" s="136"/>
      <c r="AW364" s="14"/>
      <c r="AX364" s="14"/>
      <c r="AY364" s="162">
        <f t="shared" si="36"/>
        <v>0</v>
      </c>
      <c r="AZ364" s="153"/>
      <c r="BA364" s="109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50"/>
      <c r="BG364" s="16"/>
      <c r="BH364" s="17">
        <v>0</v>
      </c>
      <c r="BI364" s="17"/>
      <c r="BJ364" s="17" t="s">
        <v>1230</v>
      </c>
      <c r="BK364" s="17" t="s">
        <v>1231</v>
      </c>
      <c r="BL364" s="16"/>
      <c r="BM364" s="130" t="s">
        <v>443</v>
      </c>
      <c r="BN364" s="130" t="s">
        <v>470</v>
      </c>
      <c r="BO364" s="130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8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2">
        <v>46067</v>
      </c>
      <c r="C365" s="135">
        <f>IF(BS_CONTROLE[[#This Row],[DATA]]="","",WEEKNUM(BS_CONTROLE[[#This Row],[DATA]]))</f>
        <v>7</v>
      </c>
      <c r="D365" s="104" t="s">
        <v>1122</v>
      </c>
      <c r="E365" s="157">
        <v>359</v>
      </c>
      <c r="F365" s="126" t="s">
        <v>758</v>
      </c>
      <c r="G365" s="142" t="str">
        <f>IF(D365="","*",VLOOKUP(F365,BS_ATIVIDADE[],3,FALSE))</f>
        <v>MODERNIZAÇÃO</v>
      </c>
      <c r="H365" s="106" t="s">
        <v>679</v>
      </c>
      <c r="I365" s="106" t="s">
        <v>679</v>
      </c>
      <c r="J365" s="105">
        <v>48</v>
      </c>
      <c r="K365" s="105">
        <v>125.559</v>
      </c>
      <c r="L365" s="105" t="s">
        <v>679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7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6">
        <v>0.35416666666666669</v>
      </c>
      <c r="P365" s="106">
        <v>8.3333333333333329E-2</v>
      </c>
      <c r="Q365" s="105">
        <v>1</v>
      </c>
      <c r="R365" s="10" t="str">
        <f>IFERROR(_xlfn.XLOOKUP(F365, BS_ATIVIDADE[ATIVIDADE],BS_ATIVIDADE[UNIDADE] ), "*")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5" t="s">
        <v>1229</v>
      </c>
      <c r="W365" s="151" t="s">
        <v>700</v>
      </c>
      <c r="X365" s="104" t="s">
        <v>421</v>
      </c>
      <c r="Y365" s="129" t="s">
        <v>424</v>
      </c>
      <c r="Z365" s="104"/>
      <c r="AA365" s="105" t="s">
        <v>679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5" t="str">
        <f>IF(BS_CONTROLE[[#This Row],[Entre - Estações]]=0, "-", BS_CONTROLE[[#This Row],[Entre - Estações]])</f>
        <v>ZWI-ZEM</v>
      </c>
      <c r="AN365" s="105">
        <f>IF(BS_CONTROLE[[#This Row],[SB]]=0, "-", BS_CONTROLE[[#This Row],[SB]])</f>
        <v>1261251</v>
      </c>
      <c r="AO365" s="105">
        <f>IF(BS_CONTROLE[[#This Row],[SUB]]=0, "-", BS_CONTROLE[[#This Row],[SUB]])</f>
        <v>48</v>
      </c>
      <c r="AP365" s="105">
        <f>BS_CONTROLE[[#This Row],[KM - Inicio]]</f>
        <v>125.559</v>
      </c>
      <c r="AQ365" s="105">
        <f>BS_CONTROLE[[#This Row],[KM - Inicio]]</f>
        <v>125.559</v>
      </c>
      <c r="AR365" s="108">
        <v>0</v>
      </c>
      <c r="AS365" s="108">
        <v>0</v>
      </c>
      <c r="AT365" s="108">
        <v>0</v>
      </c>
      <c r="AU365" s="136"/>
      <c r="AV365" s="136"/>
      <c r="AW365" s="14"/>
      <c r="AX365" s="14"/>
      <c r="AY365" s="162">
        <f t="shared" si="36"/>
        <v>0</v>
      </c>
      <c r="AZ365" s="153"/>
      <c r="BA365" s="109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50"/>
      <c r="BG365" s="16"/>
      <c r="BH365" s="17">
        <v>0</v>
      </c>
      <c r="BI365" s="17"/>
      <c r="BJ365" s="17" t="s">
        <v>1230</v>
      </c>
      <c r="BK365" s="17" t="s">
        <v>1231</v>
      </c>
      <c r="BL365" s="16"/>
      <c r="BM365" s="130" t="s">
        <v>443</v>
      </c>
      <c r="BN365" s="130" t="s">
        <v>470</v>
      </c>
      <c r="BO365" s="130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8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2">
        <v>46067</v>
      </c>
      <c r="C366" s="135">
        <f>IF(BS_CONTROLE[[#This Row],[DATA]]="","",WEEKNUM(BS_CONTROLE[[#This Row],[DATA]]))</f>
        <v>7</v>
      </c>
      <c r="D366" s="104" t="s">
        <v>1183</v>
      </c>
      <c r="E366" s="157">
        <v>360</v>
      </c>
      <c r="F366" s="126" t="s">
        <v>721</v>
      </c>
      <c r="G366" s="142" t="str">
        <f>IF(D366="","*",VLOOKUP(F366,BS_ATIVIDADE[],3,FALSE))</f>
        <v>DORMENTE - SUBSTITUIÇÂO</v>
      </c>
      <c r="H366" s="106" t="s">
        <v>679</v>
      </c>
      <c r="I366" s="106"/>
      <c r="J366" s="105">
        <v>92</v>
      </c>
      <c r="K366" s="105">
        <v>66.25</v>
      </c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6">
        <v>0.41666666666666669</v>
      </c>
      <c r="P366" s="106">
        <v>8.3333333333333329E-2</v>
      </c>
      <c r="Q366" s="105">
        <v>15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5" t="s">
        <v>773</v>
      </c>
      <c r="W366" s="151" t="s">
        <v>799</v>
      </c>
      <c r="X366" s="104" t="s">
        <v>421</v>
      </c>
      <c r="Y366" s="129" t="s">
        <v>424</v>
      </c>
      <c r="Z366" s="104"/>
      <c r="AA366" s="105" t="s">
        <v>679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ZEZ</v>
      </c>
      <c r="AN366" s="105" t="str">
        <f>IF(BS_CONTROLE[[#This Row],[SB]]=0, "-", BS_CONTROLE[[#This Row],[SB]])</f>
        <v>K67ZEV2</v>
      </c>
      <c r="AO366" s="105">
        <f>IF(BS_CONTROLE[[#This Row],[SUB]]=0, "-", BS_CONTROLE[[#This Row],[SUB]])</f>
        <v>92</v>
      </c>
      <c r="AP366" s="105">
        <f>BS_CONTROLE[[#This Row],[KM - Inicio]]</f>
        <v>66.25</v>
      </c>
      <c r="AQ366" s="105">
        <f>BS_CONTROLE[[#This Row],[KM - Inicio]]</f>
        <v>66.25</v>
      </c>
      <c r="AR366" s="108">
        <v>0.3527777777777778</v>
      </c>
      <c r="AS366" s="108">
        <v>0</v>
      </c>
      <c r="AT366" s="108">
        <v>0</v>
      </c>
      <c r="AU366" s="136"/>
      <c r="AV366" s="136"/>
      <c r="AW366" s="14"/>
      <c r="AX366" s="14"/>
      <c r="AY366" s="162">
        <f t="shared" si="36"/>
        <v>0</v>
      </c>
      <c r="AZ366" s="153"/>
      <c r="BA366" s="109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50"/>
      <c r="BG366" s="16"/>
      <c r="BH366" s="17">
        <v>0</v>
      </c>
      <c r="BI366" s="17"/>
      <c r="BJ366" s="17" t="s">
        <v>1232</v>
      </c>
      <c r="BK366" s="17" t="s">
        <v>1232</v>
      </c>
      <c r="BL366" s="16"/>
      <c r="BM366" s="130" t="s">
        <v>440</v>
      </c>
      <c r="BN366" s="130" t="s">
        <v>469</v>
      </c>
      <c r="BO366" s="130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8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2">
        <v>46067</v>
      </c>
      <c r="C367" s="135">
        <f>IF(BS_CONTROLE[[#This Row],[DATA]]="","",WEEKNUM(BS_CONTROLE[[#This Row],[DATA]]))</f>
        <v>7</v>
      </c>
      <c r="D367" s="104" t="s">
        <v>772</v>
      </c>
      <c r="E367" s="157">
        <v>361</v>
      </c>
      <c r="F367" s="126" t="s">
        <v>678</v>
      </c>
      <c r="G367" s="142" t="str">
        <f>IF(D367="","*",VLOOKUP(F367,BS_ATIVIDADE[],3,FALSE))</f>
        <v>OUTROS</v>
      </c>
      <c r="H367" s="106" t="s">
        <v>306</v>
      </c>
      <c r="I367" s="106" t="s">
        <v>306</v>
      </c>
      <c r="J367" s="105">
        <v>92</v>
      </c>
      <c r="K367" s="105">
        <v>83.7</v>
      </c>
      <c r="L367" s="105" t="s">
        <v>679</v>
      </c>
      <c r="M367" s="1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5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6">
        <v>0.33333333333333331</v>
      </c>
      <c r="P367" s="106">
        <v>4.1666666666666664E-2</v>
      </c>
      <c r="Q367" s="170">
        <v>1</v>
      </c>
      <c r="R367" s="10" t="str">
        <f>IFERROR(_xlfn.XLOOKUP(F367, BS_ATIVIDADE[ATIVIDADE],BS_ATIVIDADE[UNIDADE] ), "*")</f>
        <v>BINÁRIO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51" t="s">
        <v>773</v>
      </c>
      <c r="W367" s="151" t="s">
        <v>774</v>
      </c>
      <c r="X367" s="104" t="s">
        <v>416</v>
      </c>
      <c r="Y367" s="129" t="s">
        <v>424</v>
      </c>
      <c r="Z367" s="104"/>
      <c r="AA367" s="105">
        <v>1</v>
      </c>
      <c r="AB367" s="103" t="s">
        <v>412</v>
      </c>
      <c r="AC367" s="126" t="s">
        <v>679</v>
      </c>
      <c r="AD367" s="107">
        <v>0.3125</v>
      </c>
      <c r="AE367" s="105">
        <v>7663</v>
      </c>
      <c r="AF367" s="107" t="s">
        <v>679</v>
      </c>
      <c r="AG367" s="107" t="s">
        <v>679</v>
      </c>
      <c r="AH367" s="15"/>
      <c r="AI367" s="126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5" t="str">
        <f>IF(BS_CONTROLE[[#This Row],[Entre - Estações]]=0, "-", BS_CONTROLE[[#This Row],[Entre - Estações]])</f>
        <v>ZXW-ZGP</v>
      </c>
      <c r="AN367" s="105" t="str">
        <f>IF(BS_CONTROLE[[#This Row],[SB]]=0, "-", BS_CONTROLE[[#This Row],[SB]])</f>
        <v>K84ZXW2</v>
      </c>
      <c r="AO367" s="105">
        <f>IF(BS_CONTROLE[[#This Row],[SUB]]=0, "-", BS_CONTROLE[[#This Row],[SUB]])</f>
        <v>92</v>
      </c>
      <c r="AP367" s="105">
        <f>BS_CONTROLE[[#This Row],[KM - Inicio]]</f>
        <v>83.7</v>
      </c>
      <c r="AQ367" s="105">
        <f>BS_CONTROLE[[#This Row],[KM - Inicio]]</f>
        <v>83.7</v>
      </c>
      <c r="AR367" s="108">
        <v>0.34513888888888888</v>
      </c>
      <c r="AS367" s="108">
        <v>0</v>
      </c>
      <c r="AT367" s="108">
        <v>0</v>
      </c>
      <c r="AU367" s="136"/>
      <c r="AV367" s="136"/>
      <c r="AW367" s="14"/>
      <c r="AX367" s="14"/>
      <c r="AY367" s="162">
        <f t="shared" si="36"/>
        <v>0</v>
      </c>
      <c r="AZ367" s="153"/>
      <c r="BA367" s="109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50"/>
      <c r="BG367" s="16"/>
      <c r="BH367" s="17">
        <v>0</v>
      </c>
      <c r="BI367" s="17"/>
      <c r="BJ367" s="17" t="s">
        <v>1233</v>
      </c>
      <c r="BK367" s="17" t="s">
        <v>1233</v>
      </c>
      <c r="BL367" s="16"/>
      <c r="BM367" s="130" t="s">
        <v>436</v>
      </c>
      <c r="BN367" s="130" t="s">
        <v>456</v>
      </c>
      <c r="BO367" s="130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8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2">
        <v>46067</v>
      </c>
      <c r="C368" s="135">
        <f>IF(BS_CONTROLE[[#This Row],[DATA]]="","",WEEKNUM(BS_CONTROLE[[#This Row],[DATA]]))</f>
        <v>7</v>
      </c>
      <c r="D368" s="104" t="s">
        <v>703</v>
      </c>
      <c r="E368" s="157">
        <v>280</v>
      </c>
      <c r="F368" s="126" t="s">
        <v>704</v>
      </c>
      <c r="G368" s="142" t="str">
        <f>IF(D368="","*",VLOOKUP(F368,BS_ATIVIDADE[],3,FALSE))</f>
        <v>EXPANSÃO</v>
      </c>
      <c r="H368" s="106" t="s">
        <v>679</v>
      </c>
      <c r="I368" s="106"/>
      <c r="J368" s="105">
        <v>53</v>
      </c>
      <c r="K368" s="105">
        <v>108.79</v>
      </c>
      <c r="L368" s="105" t="s">
        <v>679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6">
        <v>0.35416666666666669</v>
      </c>
      <c r="P368" s="106">
        <v>6.25E-2</v>
      </c>
      <c r="Q368" s="105">
        <v>1</v>
      </c>
      <c r="R368" s="10" t="str">
        <f>IFERROR(_xlfn.XLOOKUP(F368, BS_ATIVIDADE[ATIVIDADE],BS_ATIVIDADE[UNIDADE] ), "*")</f>
        <v>Nº DE SOLDA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5" t="s">
        <v>785</v>
      </c>
      <c r="W368" s="151" t="s">
        <v>700</v>
      </c>
      <c r="X368" s="104" t="s">
        <v>421</v>
      </c>
      <c r="Y368" s="129" t="s">
        <v>424</v>
      </c>
      <c r="Z368" s="104"/>
      <c r="AA368" s="105" t="s">
        <v>679</v>
      </c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PAT-ZGM</v>
      </c>
      <c r="AN368" s="105" t="str">
        <f>IF(BS_CONTROLE[[#This Row],[SB]]=0, "-", BS_CONTROLE[[#This Row],[SB]])</f>
        <v>PAT1102</v>
      </c>
      <c r="AO368" s="105">
        <f>IF(BS_CONTROLE[[#This Row],[SUB]]=0, "-", BS_CONTROLE[[#This Row],[SUB]])</f>
        <v>53</v>
      </c>
      <c r="AP368" s="105">
        <f>BS_CONTROLE[[#This Row],[KM - Inicio]]</f>
        <v>108.79</v>
      </c>
      <c r="AQ368" s="105">
        <f>BS_CONTROLE[[#This Row],[KM - Inicio]]</f>
        <v>108.79</v>
      </c>
      <c r="AR368" s="108">
        <v>0.30902777777777779</v>
      </c>
      <c r="AS368" s="108">
        <v>0</v>
      </c>
      <c r="AT368" s="108">
        <v>0</v>
      </c>
      <c r="AU368" s="136"/>
      <c r="AV368" s="136"/>
      <c r="AW368" s="14"/>
      <c r="AX368" s="14"/>
      <c r="AY368" s="162">
        <f t="shared" si="36"/>
        <v>0</v>
      </c>
      <c r="AZ368" s="153"/>
      <c r="BA368" s="109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50"/>
      <c r="BG368" s="16"/>
      <c r="BH368" s="17">
        <v>0</v>
      </c>
      <c r="BI368" s="17"/>
      <c r="BJ368" s="17" t="s">
        <v>1234</v>
      </c>
      <c r="BK368" s="17" t="s">
        <v>1234</v>
      </c>
      <c r="BL368" s="16"/>
      <c r="BM368" s="130" t="s">
        <v>447</v>
      </c>
      <c r="BN368" s="130" t="s">
        <v>471</v>
      </c>
      <c r="BO368" s="130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8" t="str">
        <f t="shared" si="41"/>
        <v>CondiçõesClimáticaChuva</v>
      </c>
    </row>
    <row r="369" spans="1:72" hidden="1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7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2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8" t="str">
        <f t="shared" si="41"/>
        <v/>
      </c>
    </row>
    <row r="370" spans="1:72" hidden="1">
      <c r="A370" s="47" t="str">
        <f t="shared" si="37"/>
        <v>V9346068</v>
      </c>
      <c r="B370" s="102">
        <v>46068</v>
      </c>
      <c r="C370" s="135">
        <f>IF(BS_CONTROLE[[#This Row],[DATA]]="","",WEEKNUM(BS_CONTROLE[[#This Row],[DATA]]))</f>
        <v>8</v>
      </c>
      <c r="D370" s="104" t="s">
        <v>978</v>
      </c>
      <c r="E370" s="157">
        <v>162</v>
      </c>
      <c r="F370" s="126" t="s">
        <v>687</v>
      </c>
      <c r="G370" s="142" t="str">
        <f>IF(D370="","*",VLOOKUP(F370,BS_ATIVIDADE[],3,FALSE))</f>
        <v>MECANIZAÇÃO - SOCADORA</v>
      </c>
      <c r="H370" s="105" t="s">
        <v>104</v>
      </c>
      <c r="I370" s="105" t="s">
        <v>104</v>
      </c>
      <c r="J370" s="105">
        <v>56</v>
      </c>
      <c r="K370" s="105">
        <v>204.4</v>
      </c>
      <c r="L370" s="105">
        <v>205.8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6">
        <v>0.375</v>
      </c>
      <c r="P370" s="106">
        <v>8.3333333333333329E-2</v>
      </c>
      <c r="Q370" s="105">
        <v>200</v>
      </c>
      <c r="R370" s="10" t="str">
        <f>IFERROR(_xlfn.XLOOKUP(F370, BS_ATIVIDADE[ATIVIDADE],BS_ATIVIDADE[UNIDADE] ), "*")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773</v>
      </c>
      <c r="W370" s="151" t="s">
        <v>688</v>
      </c>
      <c r="X370" s="104" t="s">
        <v>421</v>
      </c>
      <c r="Y370" s="129" t="s">
        <v>424</v>
      </c>
      <c r="Z370" s="104"/>
      <c r="AA370" s="105">
        <v>1</v>
      </c>
      <c r="AB370" s="103" t="s">
        <v>418</v>
      </c>
      <c r="AC370" s="152"/>
      <c r="AD370" s="107">
        <v>0.29166666666666669</v>
      </c>
      <c r="AE370" s="105">
        <v>7309</v>
      </c>
      <c r="AF370" s="105" t="s">
        <v>679</v>
      </c>
      <c r="AG370" s="105" t="s">
        <v>679</v>
      </c>
      <c r="AH370" s="15"/>
      <c r="AI370" s="126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5" t="str">
        <f>IF(BS_CONTROLE[[#This Row],[Entre - Estações]]=0, "-", BS_CONTROLE[[#This Row],[Entre - Estações]])</f>
        <v>ZYU-ZST</v>
      </c>
      <c r="AN370" s="105" t="str">
        <f>IF(BS_CONTROLE[[#This Row],[SB]]=0, "-", BS_CONTROLE[[#This Row],[SB]])</f>
        <v>ZYU206</v>
      </c>
      <c r="AO370" s="105">
        <f>IF(BS_CONTROLE[[#This Row],[SUB]]=0, "-", BS_CONTROLE[[#This Row],[SUB]])</f>
        <v>56</v>
      </c>
      <c r="AP370" s="105">
        <f>BS_CONTROLE[[#This Row],[KM - Inicio]]</f>
        <v>204.4</v>
      </c>
      <c r="AQ370" s="105">
        <f>BS_CONTROLE[[#This Row],[KM - Inicio]]</f>
        <v>204.4</v>
      </c>
      <c r="AR370" s="108">
        <v>0</v>
      </c>
      <c r="AS370" s="108">
        <v>0</v>
      </c>
      <c r="AT370" s="108">
        <v>0</v>
      </c>
      <c r="AU370" s="136"/>
      <c r="AV370" s="136"/>
      <c r="AW370" s="14"/>
      <c r="AX370" s="14"/>
      <c r="AY370" s="162">
        <f t="shared" si="36"/>
        <v>0</v>
      </c>
      <c r="AZ370" s="153"/>
      <c r="BA370" s="109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>
        <v>0</v>
      </c>
      <c r="BI370" s="17"/>
      <c r="BJ370" s="17" t="s">
        <v>1235</v>
      </c>
      <c r="BK370" s="18" t="s">
        <v>1235</v>
      </c>
      <c r="BL370" s="16"/>
      <c r="BM370" s="130" t="s">
        <v>441</v>
      </c>
      <c r="BN370" s="130" t="s">
        <v>470</v>
      </c>
      <c r="BO370" s="130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8" t="str">
        <f t="shared" si="41"/>
        <v>SuperExecução</v>
      </c>
    </row>
    <row r="371" spans="1:72" hidden="1">
      <c r="A371" s="47" t="str">
        <f t="shared" si="37"/>
        <v>E1746068</v>
      </c>
      <c r="B371" s="102">
        <v>46068</v>
      </c>
      <c r="C371" s="135">
        <f>IF(BS_CONTROLE[[#This Row],[DATA]]="","",WEEKNUM(BS_CONTROLE[[#This Row],[DATA]]))</f>
        <v>8</v>
      </c>
      <c r="D371" s="104" t="s">
        <v>692</v>
      </c>
      <c r="E371" s="157">
        <v>4</v>
      </c>
      <c r="F371" s="126" t="s">
        <v>693</v>
      </c>
      <c r="G371" s="142" t="str">
        <f>IF(D371="","*",VLOOKUP(F371,BS_ATIVIDADE[],3,FALSE))</f>
        <v>CAMINHÂO - SOLDA</v>
      </c>
      <c r="H371" s="106" t="s">
        <v>201</v>
      </c>
      <c r="I371" s="106" t="s">
        <v>201</v>
      </c>
      <c r="J371" s="105">
        <v>55</v>
      </c>
      <c r="K371" s="105">
        <v>100.95099999999999</v>
      </c>
      <c r="L371" s="105">
        <v>101.16500000000001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6">
        <v>0.39583333333333331</v>
      </c>
      <c r="P371" s="106">
        <v>0.125</v>
      </c>
      <c r="Q371" s="105">
        <v>2</v>
      </c>
      <c r="R371" s="10" t="str">
        <f>IFERROR(_xlfn.XLOOKUP(F371, BS_ATIVIDADE[ATIVIDADE],BS_ATIVIDADE[UNIDADE] ), "*")</f>
        <v>Nº DE SOLDA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5" t="s">
        <v>742</v>
      </c>
      <c r="W371" s="151" t="s">
        <v>743</v>
      </c>
      <c r="X371" s="104" t="s">
        <v>421</v>
      </c>
      <c r="Y371" s="129" t="s">
        <v>424</v>
      </c>
      <c r="Z371" s="104"/>
      <c r="AA371" s="105">
        <v>1</v>
      </c>
      <c r="AB371" s="103" t="s">
        <v>412</v>
      </c>
      <c r="AC371" s="152"/>
      <c r="AD371" s="107">
        <v>0.35416666666666669</v>
      </c>
      <c r="AE371" s="105">
        <v>6251</v>
      </c>
      <c r="AF371" s="105" t="s">
        <v>679</v>
      </c>
      <c r="AG371" s="105" t="s">
        <v>679</v>
      </c>
      <c r="AH371" s="15"/>
      <c r="AI371" s="126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5" t="str">
        <f>IF(BS_CONTROLE[[#This Row],[Entre - Estações]]=0, "-", BS_CONTROLE[[#This Row],[Entre - Estações]])</f>
        <v>ZKW-ZLU</v>
      </c>
      <c r="AN371" s="105" t="str">
        <f>IF(BS_CONTROLE[[#This Row],[SB]]=0, "-", BS_CONTROLE[[#This Row],[SB]])</f>
        <v>102ZKW2</v>
      </c>
      <c r="AO371" s="105">
        <f>IF(BS_CONTROLE[[#This Row],[SUB]]=0, "-", BS_CONTROLE[[#This Row],[SUB]])</f>
        <v>55</v>
      </c>
      <c r="AP371" s="105">
        <f>BS_CONTROLE[[#This Row],[KM - Inicio]]</f>
        <v>100.95099999999999</v>
      </c>
      <c r="AQ371" s="105">
        <f>BS_CONTROLE[[#This Row],[KM - Inicio]]</f>
        <v>100.95099999999999</v>
      </c>
      <c r="AR371" s="108">
        <v>0.33680555555555558</v>
      </c>
      <c r="AS371" s="108">
        <v>0</v>
      </c>
      <c r="AT371" s="108">
        <v>0</v>
      </c>
      <c r="AU371" s="136"/>
      <c r="AV371" s="136"/>
      <c r="AW371" s="14"/>
      <c r="AX371" s="14"/>
      <c r="AY371" s="162">
        <f t="shared" si="36"/>
        <v>0</v>
      </c>
      <c r="AZ371" s="153"/>
      <c r="BA371" s="109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50"/>
      <c r="BG371" s="16"/>
      <c r="BH371" s="17">
        <v>0</v>
      </c>
      <c r="BI371" s="17"/>
      <c r="BJ371" s="17" t="s">
        <v>1236</v>
      </c>
      <c r="BK371" s="17" t="s">
        <v>1237</v>
      </c>
      <c r="BL371" s="16"/>
      <c r="BM371" s="130" t="s">
        <v>440</v>
      </c>
      <c r="BN371" s="130" t="s">
        <v>469</v>
      </c>
      <c r="BO371" s="130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8" t="str">
        <f t="shared" si="41"/>
        <v>CCOCirculaçãoIntervaloOportunidade</v>
      </c>
    </row>
    <row r="372" spans="1:72" hidden="1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7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2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8" t="str">
        <f t="shared" si="41"/>
        <v/>
      </c>
    </row>
    <row r="373" spans="1:72" hidden="1">
      <c r="A373" s="47" t="str">
        <f t="shared" si="37"/>
        <v>EXPANSÃO TURMA 146069</v>
      </c>
      <c r="B373" s="102">
        <v>46069</v>
      </c>
      <c r="C373" s="135">
        <f>IF(BS_CONTROLE[[#This Row],[DATA]]="","",WEEKNUM(BS_CONTROLE[[#This Row],[DATA]]))</f>
        <v>8</v>
      </c>
      <c r="D373" s="104" t="s">
        <v>703</v>
      </c>
      <c r="E373" s="157">
        <v>185</v>
      </c>
      <c r="F373" s="126" t="s">
        <v>704</v>
      </c>
      <c r="G373" s="142" t="str">
        <f>IF(D373="","*",VLOOKUP(F373,BS_ATIVIDADE[],3,FALSE))</f>
        <v>EXPANSÃO</v>
      </c>
      <c r="H373" s="106" t="s">
        <v>679</v>
      </c>
      <c r="I373" s="106" t="s">
        <v>679</v>
      </c>
      <c r="J373" s="105">
        <v>170</v>
      </c>
      <c r="K373" s="105">
        <v>110.35</v>
      </c>
      <c r="L373" s="105">
        <v>112.3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6">
        <v>0.35416666666666669</v>
      </c>
      <c r="P373" s="106">
        <v>0.125</v>
      </c>
      <c r="Q373" s="105">
        <v>1</v>
      </c>
      <c r="R373" s="10" t="str">
        <f>IFERROR(_xlfn.XLOOKUP(F373, BS_ATIVIDADE[ATIVIDADE],BS_ATIVIDADE[UNIDADE] ), "*")</f>
        <v>Nº DE SOLDA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5" t="s">
        <v>961</v>
      </c>
      <c r="W373" s="151" t="s">
        <v>1165</v>
      </c>
      <c r="X373" s="104" t="s">
        <v>421</v>
      </c>
      <c r="Y373" s="129" t="s">
        <v>424</v>
      </c>
      <c r="Z373" s="104"/>
      <c r="AA373" s="105" t="s">
        <v>679</v>
      </c>
      <c r="AB373" s="103"/>
      <c r="AC373" s="152"/>
      <c r="AD373" s="107"/>
      <c r="AE373" s="105"/>
      <c r="AF373" s="105"/>
      <c r="AG373" s="105"/>
      <c r="AH373" s="15"/>
      <c r="AI373" s="126" t="s">
        <v>790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5" t="str">
        <f>IF(BS_CONTROLE[[#This Row],[Entre - Estações]]=0, "-", BS_CONTROLE[[#This Row],[Entre - Estações]])</f>
        <v>ZCD</v>
      </c>
      <c r="AN373" s="105" t="str">
        <f>IF(BS_CONTROLE[[#This Row],[SB]]=0, "-", BS_CONTROLE[[#This Row],[SB]])</f>
        <v>109ZCD2</v>
      </c>
      <c r="AO373" s="105">
        <f>IF(BS_CONTROLE[[#This Row],[SUB]]=0, "-", BS_CONTROLE[[#This Row],[SUB]])</f>
        <v>170</v>
      </c>
      <c r="AP373" s="105">
        <f>BS_CONTROLE[[#This Row],[KM - Inicio]]</f>
        <v>110.35</v>
      </c>
      <c r="AQ373" s="105">
        <f>BS_CONTROLE[[#This Row],[KM - Inicio]]</f>
        <v>110.35</v>
      </c>
      <c r="AR373" s="108">
        <v>0.36249999999999999</v>
      </c>
      <c r="AS373" s="108">
        <v>0.40416666666666667</v>
      </c>
      <c r="AT373" s="108">
        <v>0.45833333333333331</v>
      </c>
      <c r="AU373" s="136"/>
      <c r="AV373" s="136"/>
      <c r="AW373" s="14"/>
      <c r="AX373" s="14"/>
      <c r="AY373" s="162">
        <f t="shared" si="36"/>
        <v>5.4166666666666641E-2</v>
      </c>
      <c r="AZ373" s="153"/>
      <c r="BA373" s="109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50"/>
      <c r="BG373" s="16"/>
      <c r="BH373" s="184">
        <v>2</v>
      </c>
      <c r="BI373" s="17"/>
      <c r="BJ373" s="17" t="s">
        <v>1238</v>
      </c>
      <c r="BK373" s="18" t="s">
        <v>1238</v>
      </c>
      <c r="BL373" s="16"/>
      <c r="BM373" s="130" t="s">
        <v>440</v>
      </c>
      <c r="BN373" s="130" t="s">
        <v>469</v>
      </c>
      <c r="BO373" s="130" t="s">
        <v>547</v>
      </c>
      <c r="BP373" s="18" t="s">
        <v>1238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8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2">
        <v>46069</v>
      </c>
      <c r="C374" s="135">
        <f>IF(BS_CONTROLE[[#This Row],[DATA]]="","",WEEKNUM(BS_CONTROLE[[#This Row],[DATA]]))</f>
        <v>8</v>
      </c>
      <c r="D374" s="104" t="s">
        <v>695</v>
      </c>
      <c r="E374" s="157"/>
      <c r="F374" s="126" t="s">
        <v>696</v>
      </c>
      <c r="G374" s="142" t="str">
        <f>IF(D374="","*",VLOOKUP(F374,BS_ATIVIDADE[],3,FALSE))</f>
        <v>SOLDA</v>
      </c>
      <c r="H374" s="106" t="s">
        <v>679</v>
      </c>
      <c r="I374" s="106" t="s">
        <v>679</v>
      </c>
      <c r="J374" s="105">
        <v>68</v>
      </c>
      <c r="K374" s="105">
        <v>77.212999999999994</v>
      </c>
      <c r="L374" s="105" t="s">
        <v>679</v>
      </c>
      <c r="M374" s="127" t="s">
        <v>1239</v>
      </c>
      <c r="N374" s="127" t="s">
        <v>1240</v>
      </c>
      <c r="O374" s="106">
        <v>0.375</v>
      </c>
      <c r="P374" s="106">
        <v>6.25E-2</v>
      </c>
      <c r="Q374" s="105">
        <v>1</v>
      </c>
      <c r="R374" s="10" t="str">
        <f>IFERROR(_xlfn.XLOOKUP(F374, BS_ATIVIDADE[ATIVIDADE],BS_ATIVIDADE[UNIDADE] ), "*")</f>
        <v>Nº DE SOLDA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5" t="s">
        <v>699</v>
      </c>
      <c r="W374" s="151" t="s">
        <v>700</v>
      </c>
      <c r="X374" s="104" t="s">
        <v>421</v>
      </c>
      <c r="Y374" s="129" t="s">
        <v>424</v>
      </c>
      <c r="Z374" s="104"/>
      <c r="AA374" s="105" t="s">
        <v>679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ZAC-S</v>
      </c>
      <c r="AN374" s="105" t="str">
        <f>IF(BS_CONTROLE[[#This Row],[SB]]=0, "-", BS_CONTROLE[[#This Row],[SB]])</f>
        <v>ZACS</v>
      </c>
      <c r="AO374" s="105">
        <f>IF(BS_CONTROLE[[#This Row],[SUB]]=0, "-", BS_CONTROLE[[#This Row],[SUB]])</f>
        <v>68</v>
      </c>
      <c r="AP374" s="105">
        <f>BS_CONTROLE[[#This Row],[KM - Inicio]]</f>
        <v>77.212999999999994</v>
      </c>
      <c r="AQ374" s="105">
        <f>BS_CONTROLE[[#This Row],[KM - Inicio]]</f>
        <v>77.212999999999994</v>
      </c>
      <c r="AR374" s="108">
        <v>0.36944444444444446</v>
      </c>
      <c r="AS374" s="108">
        <v>0</v>
      </c>
      <c r="AT374" s="108">
        <v>0</v>
      </c>
      <c r="AU374" s="136"/>
      <c r="AV374" s="136"/>
      <c r="AW374" s="14"/>
      <c r="AX374" s="14"/>
      <c r="AY374" s="162">
        <f t="shared" si="36"/>
        <v>0</v>
      </c>
      <c r="AZ374" s="153"/>
      <c r="BA374" s="109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50"/>
      <c r="BG374" s="16"/>
      <c r="BH374" s="17">
        <v>0</v>
      </c>
      <c r="BI374" s="17"/>
      <c r="BJ374" s="17" t="s">
        <v>1241</v>
      </c>
      <c r="BK374" s="18" t="s">
        <v>1242</v>
      </c>
      <c r="BL374" s="16"/>
      <c r="BM374" s="130" t="s">
        <v>440</v>
      </c>
      <c r="BN374" s="130" t="s">
        <v>469</v>
      </c>
      <c r="BO374" s="130" t="s">
        <v>530</v>
      </c>
      <c r="BP374" s="18" t="s">
        <v>1242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8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2">
        <v>46069</v>
      </c>
      <c r="C375" s="135">
        <f>IF(BS_CONTROLE[[#This Row],[DATA]]="","",WEEKNUM(BS_CONTROLE[[#This Row],[DATA]]))</f>
        <v>8</v>
      </c>
      <c r="D375" s="104" t="s">
        <v>749</v>
      </c>
      <c r="E375" s="157">
        <v>193</v>
      </c>
      <c r="F375" s="126" t="s">
        <v>750</v>
      </c>
      <c r="G375" s="142" t="str">
        <f>IF(D375="","*",VLOOKUP(F375,BS_ATIVIDADE[],3,FALSE))</f>
        <v>TRILHEIRO - DESCARGA</v>
      </c>
      <c r="H375" s="106" t="s">
        <v>1017</v>
      </c>
      <c r="I375" s="106" t="s">
        <v>1017</v>
      </c>
      <c r="J375" s="105">
        <v>68</v>
      </c>
      <c r="K375" s="105">
        <v>54.96</v>
      </c>
      <c r="L375" s="105">
        <v>56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7" t="s">
        <v>285</v>
      </c>
      <c r="O375" s="106">
        <v>0.45833333333333331</v>
      </c>
      <c r="P375" s="106">
        <v>0.125</v>
      </c>
      <c r="Q375" s="105">
        <v>1872</v>
      </c>
      <c r="R375" s="10" t="str">
        <f>IFERROR(_xlfn.XLOOKUP(F375, BS_ATIVIDADE[ATIVIDADE],BS_ATIVIDADE[UNIDADE] ), "*")</f>
        <v>M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5" t="s">
        <v>714</v>
      </c>
      <c r="W375" s="151" t="s">
        <v>754</v>
      </c>
      <c r="X375" s="104" t="s">
        <v>425</v>
      </c>
      <c r="Y375" s="129"/>
      <c r="Z375" s="104"/>
      <c r="AA375" s="105" t="s">
        <v>1019</v>
      </c>
      <c r="AB375" s="103" t="s">
        <v>423</v>
      </c>
      <c r="AC375" s="152" t="s">
        <v>419</v>
      </c>
      <c r="AD375" s="107">
        <v>0.41666666666666669</v>
      </c>
      <c r="AE375" s="105" t="s">
        <v>1020</v>
      </c>
      <c r="AF375" s="105" t="s">
        <v>1021</v>
      </c>
      <c r="AG375" s="105" t="s">
        <v>679</v>
      </c>
      <c r="AH375" s="15"/>
      <c r="AI375" s="126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5" t="str">
        <f>IF(BS_CONTROLE[[#This Row],[Entre - Estações]]=0, "-", BS_CONTROLE[[#This Row],[Entre - Estações]])</f>
        <v>ZBM</v>
      </c>
      <c r="AN375" s="105" t="str">
        <f>IF(BS_CONTROLE[[#This Row],[SB]]=0, "-", BS_CONTROLE[[#This Row],[SB]])</f>
        <v>ZBM1</v>
      </c>
      <c r="AO375" s="105">
        <f>IF(BS_CONTROLE[[#This Row],[SUB]]=0, "-", BS_CONTROLE[[#This Row],[SUB]])</f>
        <v>68</v>
      </c>
      <c r="AP375" s="105">
        <f>BS_CONTROLE[[#This Row],[KM - Inicio]]</f>
        <v>54.96</v>
      </c>
      <c r="AQ375" s="105">
        <f>BS_CONTROLE[[#This Row],[KM - Inicio]]</f>
        <v>54.96</v>
      </c>
      <c r="AR375" s="108">
        <v>0.57847222222222228</v>
      </c>
      <c r="AS375" s="108">
        <v>0.625</v>
      </c>
      <c r="AT375" s="108">
        <v>0.75</v>
      </c>
      <c r="AU375" s="136"/>
      <c r="AV375" s="136"/>
      <c r="AW375" s="14"/>
      <c r="AX375" s="14"/>
      <c r="AY375" s="162">
        <f t="shared" si="36"/>
        <v>0.125</v>
      </c>
      <c r="AZ375" s="153"/>
      <c r="BA375" s="109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50"/>
      <c r="BG375" s="16"/>
      <c r="BH375" s="17">
        <v>2</v>
      </c>
      <c r="BI375" s="17"/>
      <c r="BJ375" s="17" t="s">
        <v>1243</v>
      </c>
      <c r="BK375" s="18" t="s">
        <v>1244</v>
      </c>
      <c r="BL375" s="16"/>
      <c r="BM375" s="130" t="s">
        <v>440</v>
      </c>
      <c r="BN375" s="130" t="s">
        <v>469</v>
      </c>
      <c r="BO375" s="130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8" t="str">
        <f t="shared" si="41"/>
        <v>CCOCirculaçãoIntervaloOportunidade</v>
      </c>
    </row>
    <row r="376" spans="1:72" hidden="1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7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2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8" t="str">
        <f t="shared" si="41"/>
        <v/>
      </c>
    </row>
    <row r="377" spans="1:72" hidden="1">
      <c r="A377" s="47" t="str">
        <f t="shared" si="37"/>
        <v>ROGÉRIO (TP-730)46069</v>
      </c>
      <c r="B377" s="102">
        <v>46069</v>
      </c>
      <c r="C377" s="135">
        <f>IF(BS_CONTROLE[[#This Row],[DATA]]="","",WEEKNUM(BS_CONTROLE[[#This Row],[DATA]]))</f>
        <v>8</v>
      </c>
      <c r="D377" s="104" t="s">
        <v>857</v>
      </c>
      <c r="E377" s="157">
        <v>81</v>
      </c>
      <c r="F377" s="126" t="s">
        <v>721</v>
      </c>
      <c r="G377" s="142" t="str">
        <f>IF(D377="","*",VLOOKUP(F377,BS_ATIVIDADE[],3,FALSE))</f>
        <v>DORMENTE - SUBSTITUIÇÂO</v>
      </c>
      <c r="H377" s="106" t="s">
        <v>679</v>
      </c>
      <c r="I377" s="106" t="s">
        <v>679</v>
      </c>
      <c r="J377" s="105">
        <v>56</v>
      </c>
      <c r="K377" s="105">
        <v>206.9</v>
      </c>
      <c r="L377" s="105">
        <v>205.9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6">
        <v>0.41666666666666669</v>
      </c>
      <c r="P377" s="106">
        <v>8.3333333333333329E-2</v>
      </c>
      <c r="Q377" s="105">
        <v>65</v>
      </c>
      <c r="R377" s="10" t="str">
        <f>IFERROR(_xlfn.XLOOKUP(F377, BS_ATIVIDADE[ATIVIDADE],BS_ATIVIDADE[UNIDADE] ), "*")</f>
        <v>Nº DE DORMENTES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5" t="s">
        <v>773</v>
      </c>
      <c r="W377" s="151" t="s">
        <v>1024</v>
      </c>
      <c r="X377" s="104" t="s">
        <v>421</v>
      </c>
      <c r="Y377" s="129" t="s">
        <v>424</v>
      </c>
      <c r="Z377" s="104"/>
      <c r="AA377" s="105" t="s">
        <v>679</v>
      </c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5" t="str">
        <f>IF(BS_CONTROLE[[#This Row],[Entre - Estações]]=0, "-", BS_CONTROLE[[#This Row],[Entre - Estações]])</f>
        <v>ZYU-ZST</v>
      </c>
      <c r="AN377" s="105" t="str">
        <f>IF(BS_CONTROLE[[#This Row],[SB]]=0, "-", BS_CONTROLE[[#This Row],[SB]])</f>
        <v>206ZST</v>
      </c>
      <c r="AO377" s="105">
        <f>IF(BS_CONTROLE[[#This Row],[SUB]]=0, "-", BS_CONTROLE[[#This Row],[SUB]])</f>
        <v>56</v>
      </c>
      <c r="AP377" s="105">
        <f>BS_CONTROLE[[#This Row],[KM - Inicio]]</f>
        <v>206.9</v>
      </c>
      <c r="AQ377" s="105">
        <f>BS_CONTROLE[[#This Row],[KM - Inicio]]</f>
        <v>206.9</v>
      </c>
      <c r="AR377" s="108">
        <v>0</v>
      </c>
      <c r="AS377" s="108">
        <v>0</v>
      </c>
      <c r="AT377" s="108">
        <v>0</v>
      </c>
      <c r="AU377" s="136"/>
      <c r="AV377" s="136"/>
      <c r="AW377" s="14"/>
      <c r="AX377" s="14"/>
      <c r="AY377" s="162">
        <f t="shared" si="36"/>
        <v>0</v>
      </c>
      <c r="AZ377" s="153"/>
      <c r="BA377" s="109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50"/>
      <c r="BG377" s="16"/>
      <c r="BH377" s="17">
        <v>0</v>
      </c>
      <c r="BI377" s="17"/>
      <c r="BJ377" s="17" t="s">
        <v>1245</v>
      </c>
      <c r="BK377" s="18" t="s">
        <v>1245</v>
      </c>
      <c r="BL377" s="16"/>
      <c r="BM377" s="130" t="s">
        <v>441</v>
      </c>
      <c r="BN377" s="130" t="s">
        <v>470</v>
      </c>
      <c r="BO377" s="130" t="s">
        <v>521</v>
      </c>
      <c r="BP377" s="185" t="s">
        <v>1245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8" t="str">
        <f t="shared" si="41"/>
        <v>SuperExecução</v>
      </c>
    </row>
    <row r="378" spans="1:72" hidden="1">
      <c r="A378" s="47" t="str">
        <f t="shared" si="37"/>
        <v>V9346069</v>
      </c>
      <c r="B378" s="102">
        <v>46069</v>
      </c>
      <c r="C378" s="135">
        <f>IF(BS_CONTROLE[[#This Row],[DATA]]="","",WEEKNUM(BS_CONTROLE[[#This Row],[DATA]]))</f>
        <v>8</v>
      </c>
      <c r="D378" s="104" t="s">
        <v>978</v>
      </c>
      <c r="E378" s="157">
        <v>162</v>
      </c>
      <c r="F378" s="126" t="s">
        <v>687</v>
      </c>
      <c r="G378" s="142" t="str">
        <f>IF(D378="","*",VLOOKUP(F378,BS_ATIVIDADE[],3,FALSE))</f>
        <v>MECANIZAÇÃO - SOCADORA</v>
      </c>
      <c r="H378" s="105" t="s">
        <v>104</v>
      </c>
      <c r="I378" s="105" t="s">
        <v>104</v>
      </c>
      <c r="J378" s="105">
        <v>56</v>
      </c>
      <c r="K378" s="105">
        <v>204.4</v>
      </c>
      <c r="L378" s="105">
        <v>205.8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6">
        <v>0.375</v>
      </c>
      <c r="P378" s="106">
        <v>0.125</v>
      </c>
      <c r="Q378" s="105">
        <v>200</v>
      </c>
      <c r="R378" s="10" t="str">
        <f>IFERROR(_xlfn.XLOOKUP(F378, BS_ATIVIDADE[ATIVIDADE],BS_ATIVIDADE[UNIDADE] ), "*")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5" t="s">
        <v>773</v>
      </c>
      <c r="W378" s="151" t="s">
        <v>688</v>
      </c>
      <c r="X378" s="104" t="s">
        <v>416</v>
      </c>
      <c r="Y378" s="129" t="s">
        <v>415</v>
      </c>
      <c r="Z378" s="104"/>
      <c r="AA378" s="105">
        <v>1</v>
      </c>
      <c r="AB378" s="103" t="s">
        <v>418</v>
      </c>
      <c r="AC378" s="152" t="s">
        <v>406</v>
      </c>
      <c r="AD378" s="107">
        <v>0.29166666666666669</v>
      </c>
      <c r="AE378" s="105">
        <v>7309</v>
      </c>
      <c r="AF378" s="105" t="s">
        <v>679</v>
      </c>
      <c r="AG378" s="105" t="s">
        <v>679</v>
      </c>
      <c r="AH378" s="15"/>
      <c r="AI378" s="126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5" t="str">
        <f>IF(BS_CONTROLE[[#This Row],[Entre - Estações]]=0, "-", BS_CONTROLE[[#This Row],[Entre - Estações]])</f>
        <v>ZYU-ZST</v>
      </c>
      <c r="AN378" s="105" t="str">
        <f>IF(BS_CONTROLE[[#This Row],[SB]]=0, "-", BS_CONTROLE[[#This Row],[SB]])</f>
        <v>ZYU206</v>
      </c>
      <c r="AO378" s="105">
        <f>IF(BS_CONTROLE[[#This Row],[SUB]]=0, "-", BS_CONTROLE[[#This Row],[SUB]])</f>
        <v>56</v>
      </c>
      <c r="AP378" s="105">
        <f>BS_CONTROLE[[#This Row],[KM - Inicio]]</f>
        <v>204.4</v>
      </c>
      <c r="AQ378" s="105">
        <f>BS_CONTROLE[[#This Row],[KM - Inicio]]</f>
        <v>204.4</v>
      </c>
      <c r="AR378" s="108">
        <v>0.43819444444444444</v>
      </c>
      <c r="AS378" s="108">
        <v>0.55555555555555558</v>
      </c>
      <c r="AT378" s="108">
        <v>0.64861111111111114</v>
      </c>
      <c r="AU378" s="136"/>
      <c r="AV378" s="136"/>
      <c r="AW378" s="14"/>
      <c r="AX378" s="14"/>
      <c r="AY378" s="162">
        <f t="shared" si="36"/>
        <v>9.3055555555555558E-2</v>
      </c>
      <c r="AZ378" s="153"/>
      <c r="BA378" s="175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50"/>
      <c r="BG378" s="16"/>
      <c r="BH378" s="17">
        <v>2</v>
      </c>
      <c r="BI378" s="17"/>
      <c r="BJ378" s="17" t="s">
        <v>1246</v>
      </c>
      <c r="BK378" s="18" t="s">
        <v>1247</v>
      </c>
      <c r="BL378" s="16"/>
      <c r="BM378" s="130" t="s">
        <v>437</v>
      </c>
      <c r="BN378" s="130" t="s">
        <v>467</v>
      </c>
      <c r="BO378" s="130" t="s">
        <v>524</v>
      </c>
      <c r="BP378" s="18" t="s">
        <v>1247</v>
      </c>
      <c r="BQ378" s="12" t="str">
        <f t="shared" si="38"/>
        <v>Intervalo</v>
      </c>
      <c r="BR378" s="19">
        <f t="shared" si="39"/>
        <v>0.74444444444444446</v>
      </c>
      <c r="BS378" s="19">
        <f t="shared" si="40"/>
        <v>1.145</v>
      </c>
      <c r="BT378" s="188" t="str">
        <f t="shared" si="41"/>
        <v>MecanizaçãoAtivos</v>
      </c>
    </row>
    <row r="379" spans="1:72" hidden="1">
      <c r="A379" s="47" t="str">
        <f t="shared" si="37"/>
        <v>W5946069</v>
      </c>
      <c r="B379" s="102">
        <v>46069</v>
      </c>
      <c r="C379" s="135">
        <f>IF(BS_CONTROLE[[#This Row],[DATA]]="","",WEEKNUM(BS_CONTROLE[[#This Row],[DATA]]))</f>
        <v>8</v>
      </c>
      <c r="D379" s="104" t="s">
        <v>726</v>
      </c>
      <c r="E379" s="157">
        <v>373</v>
      </c>
      <c r="F379" s="126" t="s">
        <v>761</v>
      </c>
      <c r="G379" s="142" t="str">
        <f>IF(D379="","*",VLOOKUP(F379,BS_ATIVIDADE[],3,FALSE))</f>
        <v>OUTROS</v>
      </c>
      <c r="H379" s="105" t="s">
        <v>104</v>
      </c>
      <c r="I379" s="105" t="s">
        <v>104</v>
      </c>
      <c r="J379" s="105">
        <v>49</v>
      </c>
      <c r="K379" s="105">
        <v>203.8</v>
      </c>
      <c r="L379" s="105">
        <v>202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6">
        <v>0.39583333333333331</v>
      </c>
      <c r="P379" s="106">
        <v>4.1666666666666664E-2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5" t="s">
        <v>773</v>
      </c>
      <c r="W379" s="151" t="s">
        <v>1248</v>
      </c>
      <c r="X379" s="104" t="s">
        <v>421</v>
      </c>
      <c r="Y379" s="129" t="s">
        <v>424</v>
      </c>
      <c r="Z379" s="104"/>
      <c r="AA379" s="105">
        <v>1</v>
      </c>
      <c r="AB379" s="103" t="s">
        <v>412</v>
      </c>
      <c r="AC379" s="152"/>
      <c r="AD379" s="107">
        <v>0.29166666666666669</v>
      </c>
      <c r="AE379" s="105">
        <v>7629</v>
      </c>
      <c r="AF379" s="105" t="s">
        <v>679</v>
      </c>
      <c r="AG379" s="105"/>
      <c r="AH379" s="15"/>
      <c r="AI379" s="126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5" t="str">
        <f>IF(BS_CONTROLE[[#This Row],[Entre - Estações]]=0, "-", BS_CONTROLE[[#This Row],[Entre - Estações]])</f>
        <v>ZYU</v>
      </c>
      <c r="AN379" s="105" t="str">
        <f>IF(BS_CONTROLE[[#This Row],[SB]]=0, "-", BS_CONTROLE[[#This Row],[SB]])</f>
        <v>ZYU1</v>
      </c>
      <c r="AO379" s="105">
        <f>IF(BS_CONTROLE[[#This Row],[SUB]]=0, "-", BS_CONTROLE[[#This Row],[SUB]])</f>
        <v>49</v>
      </c>
      <c r="AP379" s="105">
        <f>BS_CONTROLE[[#This Row],[KM - Inicio]]</f>
        <v>203.8</v>
      </c>
      <c r="AQ379" s="105">
        <f>BS_CONTROLE[[#This Row],[KM - Inicio]]</f>
        <v>203.8</v>
      </c>
      <c r="AR379" s="108">
        <v>0.36666666666666664</v>
      </c>
      <c r="AS379" s="108">
        <v>0.46319444444444446</v>
      </c>
      <c r="AT379" s="108">
        <v>0.49722222222222223</v>
      </c>
      <c r="AU379" s="136">
        <v>0.51736111111111116</v>
      </c>
      <c r="AV379" s="136">
        <v>0.54166666666666663</v>
      </c>
      <c r="AW379" s="14"/>
      <c r="AX379" s="14"/>
      <c r="AY379" s="162">
        <f t="shared" si="36"/>
        <v>5.8333333333333237E-2</v>
      </c>
      <c r="AZ379" s="153"/>
      <c r="BA379" s="109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50"/>
      <c r="BG379" s="16"/>
      <c r="BH379" s="17">
        <v>2</v>
      </c>
      <c r="BI379" s="17"/>
      <c r="BJ379" s="17" t="s">
        <v>1249</v>
      </c>
      <c r="BK379" s="18" t="s">
        <v>1250</v>
      </c>
      <c r="BL379" s="16"/>
      <c r="BM379" s="130" t="s">
        <v>445</v>
      </c>
      <c r="BN379" s="130" t="s">
        <v>445</v>
      </c>
      <c r="BO379" s="130" t="s">
        <v>445</v>
      </c>
      <c r="BP379" s="18" t="s">
        <v>679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8" t="str">
        <f t="shared" si="41"/>
        <v>OKOK</v>
      </c>
    </row>
    <row r="380" spans="1:72" hidden="1">
      <c r="A380" s="47" t="str">
        <f t="shared" si="37"/>
        <v>ROBSON (TF-701)46069</v>
      </c>
      <c r="B380" s="102">
        <v>46069</v>
      </c>
      <c r="C380" s="135">
        <f>IF(BS_CONTROLE[[#This Row],[DATA]]="","",WEEKNUM(BS_CONTROLE[[#This Row],[DATA]]))</f>
        <v>8</v>
      </c>
      <c r="D380" s="104" t="s">
        <v>732</v>
      </c>
      <c r="E380" s="157">
        <v>310</v>
      </c>
      <c r="F380" s="126" t="s">
        <v>721</v>
      </c>
      <c r="G380" s="142" t="str">
        <f>IF(D380="","*",VLOOKUP(F380,BS_ATIVIDADE[],3,FALSE))</f>
        <v>DORMENTE - SUBSTITUIÇÂO</v>
      </c>
      <c r="H380" s="106" t="s">
        <v>679</v>
      </c>
      <c r="I380" s="106" t="s">
        <v>679</v>
      </c>
      <c r="J380" s="105">
        <v>56</v>
      </c>
      <c r="K380" s="105">
        <v>190.3</v>
      </c>
      <c r="L380" s="105">
        <v>190.5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6">
        <v>0.375</v>
      </c>
      <c r="P380" s="106">
        <v>8.3333333333333329E-2</v>
      </c>
      <c r="Q380" s="105">
        <v>50</v>
      </c>
      <c r="R380" s="10" t="str">
        <f>IFERROR(_xlfn.XLOOKUP(F380, BS_ATIVIDADE[ATIVIDADE],BS_ATIVIDADE[UNIDADE] ), "*")</f>
        <v>Nº DE DORMENTES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5" t="s">
        <v>773</v>
      </c>
      <c r="W380" s="151" t="s">
        <v>1024</v>
      </c>
      <c r="X380" s="104" t="s">
        <v>421</v>
      </c>
      <c r="Y380" s="129" t="s">
        <v>424</v>
      </c>
      <c r="Z380" s="104"/>
      <c r="AA380" s="105" t="s">
        <v>679</v>
      </c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5" t="str">
        <f>IF(BS_CONTROLE[[#This Row],[Entre - Estações]]=0, "-", BS_CONTROLE[[#This Row],[Entre - Estações]])</f>
        <v>ZDY-ZFY</v>
      </c>
      <c r="AN380" s="105" t="str">
        <f>IF(BS_CONTROLE[[#This Row],[SB]]=0, "-", BS_CONTROLE[[#This Row],[SB]])</f>
        <v>189ZFY</v>
      </c>
      <c r="AO380" s="105">
        <f>IF(BS_CONTROLE[[#This Row],[SUB]]=0, "-", BS_CONTROLE[[#This Row],[SUB]])</f>
        <v>56</v>
      </c>
      <c r="AP380" s="105">
        <f>BS_CONTROLE[[#This Row],[KM - Inicio]]</f>
        <v>190.3</v>
      </c>
      <c r="AQ380" s="105">
        <f>BS_CONTROLE[[#This Row],[KM - Inicio]]</f>
        <v>190.3</v>
      </c>
      <c r="AR380" s="108">
        <v>0</v>
      </c>
      <c r="AS380" s="108">
        <v>0</v>
      </c>
      <c r="AT380" s="108">
        <v>0</v>
      </c>
      <c r="AU380" s="136"/>
      <c r="AV380" s="136"/>
      <c r="AW380" s="14"/>
      <c r="AX380" s="14"/>
      <c r="AY380" s="162">
        <f t="shared" si="36"/>
        <v>0</v>
      </c>
      <c r="AZ380" s="153"/>
      <c r="BA380" s="109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50"/>
      <c r="BG380" s="16"/>
      <c r="BH380" s="17">
        <v>0</v>
      </c>
      <c r="BI380" s="17"/>
      <c r="BJ380" s="17" t="s">
        <v>736</v>
      </c>
      <c r="BK380" s="18" t="s">
        <v>1251</v>
      </c>
      <c r="BL380" s="16"/>
      <c r="BM380" s="130" t="s">
        <v>438</v>
      </c>
      <c r="BN380" s="130" t="s">
        <v>458</v>
      </c>
      <c r="BO380" s="130" t="s">
        <v>525</v>
      </c>
      <c r="BP380" s="18" t="s">
        <v>1251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8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2">
        <v>46069</v>
      </c>
      <c r="C381" s="135">
        <f>IF(BS_CONTROLE[[#This Row],[DATA]]="","",WEEKNUM(BS_CONTROLE[[#This Row],[DATA]]))</f>
        <v>8</v>
      </c>
      <c r="D381" s="104" t="s">
        <v>1183</v>
      </c>
      <c r="E381" s="157"/>
      <c r="F381" s="126" t="s">
        <v>721</v>
      </c>
      <c r="G381" s="142" t="str">
        <f>IF(D381="","*",VLOOKUP(F381,BS_ATIVIDADE[],3,FALSE))</f>
        <v>DORMENTE - SUBSTITUIÇÂO</v>
      </c>
      <c r="H381" s="106" t="s">
        <v>679</v>
      </c>
      <c r="I381" s="106" t="s">
        <v>679</v>
      </c>
      <c r="J381" s="105">
        <v>56</v>
      </c>
      <c r="K381" s="105">
        <v>191</v>
      </c>
      <c r="L381" s="105">
        <v>190.5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6">
        <v>0.375</v>
      </c>
      <c r="P381" s="106">
        <v>8.3333333333333329E-2</v>
      </c>
      <c r="Q381" s="105">
        <v>50</v>
      </c>
      <c r="R381" s="10" t="str">
        <f>IFERROR(_xlfn.XLOOKUP(F381, BS_ATIVIDADE[ATIVIDADE],BS_ATIVIDADE[UNIDADE] ), "*")</f>
        <v>Nº DE DORMENTES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5" t="s">
        <v>773</v>
      </c>
      <c r="W381" s="151" t="s">
        <v>1024</v>
      </c>
      <c r="X381" s="104" t="s">
        <v>421</v>
      </c>
      <c r="Y381" s="129" t="s">
        <v>424</v>
      </c>
      <c r="Z381" s="104"/>
      <c r="AA381" s="105" t="s">
        <v>679</v>
      </c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5" t="str">
        <f>IF(BS_CONTROLE[[#This Row],[Entre - Estações]]=0, "-", BS_CONTROLE[[#This Row],[Entre - Estações]])</f>
        <v>ZDY-ZFY</v>
      </c>
      <c r="AN381" s="105" t="str">
        <f>IF(BS_CONTROLE[[#This Row],[SB]]=0, "-", BS_CONTROLE[[#This Row],[SB]])</f>
        <v>189ZFY</v>
      </c>
      <c r="AO381" s="105">
        <f>IF(BS_CONTROLE[[#This Row],[SUB]]=0, "-", BS_CONTROLE[[#This Row],[SUB]])</f>
        <v>56</v>
      </c>
      <c r="AP381" s="105">
        <f>BS_CONTROLE[[#This Row],[KM - Inicio]]</f>
        <v>191</v>
      </c>
      <c r="AQ381" s="105">
        <f>BS_CONTROLE[[#This Row],[KM - Inicio]]</f>
        <v>191</v>
      </c>
      <c r="AR381" s="108">
        <v>0</v>
      </c>
      <c r="AS381" s="108">
        <v>0</v>
      </c>
      <c r="AT381" s="108">
        <v>0</v>
      </c>
      <c r="AU381" s="136"/>
      <c r="AV381" s="136"/>
      <c r="AW381" s="14"/>
      <c r="AX381" s="14"/>
      <c r="AY381" s="162">
        <f t="shared" si="36"/>
        <v>0</v>
      </c>
      <c r="AZ381" s="153"/>
      <c r="BA381" s="109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50"/>
      <c r="BG381" s="16"/>
      <c r="BH381" s="17">
        <v>0</v>
      </c>
      <c r="BI381" s="17"/>
      <c r="BJ381" s="17" t="s">
        <v>736</v>
      </c>
      <c r="BK381" s="18" t="s">
        <v>1251</v>
      </c>
      <c r="BL381" s="16"/>
      <c r="BM381" s="130" t="s">
        <v>438</v>
      </c>
      <c r="BN381" s="130" t="s">
        <v>458</v>
      </c>
      <c r="BO381" s="130" t="s">
        <v>525</v>
      </c>
      <c r="BP381" s="18" t="s">
        <v>1251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8" t="str">
        <f t="shared" si="41"/>
        <v>PCMVIARecursosInternos</v>
      </c>
    </row>
    <row r="382" spans="1:72" hidden="1">
      <c r="A382" s="47" t="str">
        <f t="shared" si="37"/>
        <v>V9546069</v>
      </c>
      <c r="B382" s="102">
        <v>46069</v>
      </c>
      <c r="C382" s="135">
        <f>IF(BS_CONTROLE[[#This Row],[DATA]]="","",WEEKNUM(BS_CONTROLE[[#This Row],[DATA]]))</f>
        <v>8</v>
      </c>
      <c r="D382" s="104" t="s">
        <v>1252</v>
      </c>
      <c r="E382" s="157">
        <v>376</v>
      </c>
      <c r="F382" s="126" t="s">
        <v>678</v>
      </c>
      <c r="G382" s="142" t="str">
        <f>IF(D382="","*",VLOOKUP(F382,BS_ATIVIDADE[],3,FALSE))</f>
        <v>OUTROS</v>
      </c>
      <c r="H382" s="105" t="s">
        <v>104</v>
      </c>
      <c r="I382" s="106" t="s">
        <v>55</v>
      </c>
      <c r="J382" s="105">
        <v>49</v>
      </c>
      <c r="K382" s="105">
        <v>202</v>
      </c>
      <c r="L382" s="105" t="s">
        <v>679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6">
        <v>0.33333333333333331</v>
      </c>
      <c r="P382" s="106">
        <v>4.1666666666666664E-2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5" t="s">
        <v>1229</v>
      </c>
      <c r="W382" s="151" t="s">
        <v>683</v>
      </c>
      <c r="X382" s="104" t="s">
        <v>421</v>
      </c>
      <c r="Y382" s="129" t="s">
        <v>424</v>
      </c>
      <c r="Z382" s="104"/>
      <c r="AA382" s="105">
        <v>1</v>
      </c>
      <c r="AB382" s="103" t="s">
        <v>412</v>
      </c>
      <c r="AC382" s="152"/>
      <c r="AD382" s="107">
        <v>0.3125</v>
      </c>
      <c r="AE382" s="105" t="s">
        <v>679</v>
      </c>
      <c r="AF382" s="105"/>
      <c r="AG382" s="105"/>
      <c r="AH382" s="15"/>
      <c r="AI382" s="126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5" t="str">
        <f>IF(BS_CONTROLE[[#This Row],[Entre - Estações]]=0, "-", BS_CONTROLE[[#This Row],[Entre - Estações]])</f>
        <v>ZYU</v>
      </c>
      <c r="AN382" s="105" t="str">
        <f>IF(BS_CONTROLE[[#This Row],[SB]]=0, "-", BS_CONTROLE[[#This Row],[SB]])</f>
        <v>ZYU1</v>
      </c>
      <c r="AO382" s="105">
        <f>IF(BS_CONTROLE[[#This Row],[SUB]]=0, "-", BS_CONTROLE[[#This Row],[SUB]])</f>
        <v>49</v>
      </c>
      <c r="AP382" s="105">
        <f>BS_CONTROLE[[#This Row],[KM - Inicio]]</f>
        <v>202</v>
      </c>
      <c r="AQ382" s="105">
        <f>BS_CONTROLE[[#This Row],[KM - Inicio]]</f>
        <v>202</v>
      </c>
      <c r="AR382" s="108">
        <v>0</v>
      </c>
      <c r="AS382" s="108">
        <v>0</v>
      </c>
      <c r="AT382" s="108">
        <v>0</v>
      </c>
      <c r="AU382" s="136"/>
      <c r="AV382" s="136"/>
      <c r="AW382" s="14"/>
      <c r="AX382" s="14"/>
      <c r="AY382" s="162">
        <f t="shared" si="36"/>
        <v>0</v>
      </c>
      <c r="AZ382" s="153"/>
      <c r="BA382" s="109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50"/>
      <c r="BG382" s="16"/>
      <c r="BH382" s="17">
        <v>0</v>
      </c>
      <c r="BI382" s="17"/>
      <c r="BJ382" s="17" t="s">
        <v>1253</v>
      </c>
      <c r="BK382" s="18" t="s">
        <v>1253</v>
      </c>
      <c r="BL382" s="16"/>
      <c r="BM382" s="130" t="s">
        <v>443</v>
      </c>
      <c r="BN382" s="130" t="s">
        <v>470</v>
      </c>
      <c r="BO382" s="130" t="s">
        <v>521</v>
      </c>
      <c r="BP382" s="18" t="s">
        <v>1253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8" t="str">
        <f t="shared" si="41"/>
        <v>ModernizaçãoExecução</v>
      </c>
    </row>
    <row r="383" spans="1:72" hidden="1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7"/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2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8" t="str">
        <f t="shared" si="41"/>
        <v/>
      </c>
    </row>
    <row r="384" spans="1:72" hidden="1">
      <c r="A384" s="47" t="str">
        <f t="shared" si="37"/>
        <v>W6046069</v>
      </c>
      <c r="B384" s="102">
        <v>46069</v>
      </c>
      <c r="C384" s="135">
        <f>IF(BS_CONTROLE[[#This Row],[DATA]]="","",WEEKNUM(BS_CONTROLE[[#This Row],[DATA]]))</f>
        <v>8</v>
      </c>
      <c r="D384" s="104" t="s">
        <v>760</v>
      </c>
      <c r="E384" s="157">
        <v>352</v>
      </c>
      <c r="F384" s="126" t="s">
        <v>885</v>
      </c>
      <c r="G384" s="142" t="str">
        <f>IF(D384="","*",VLOOKUP(F384,BS_ATIVIDADE[],3,FALSE))</f>
        <v>PEDRA</v>
      </c>
      <c r="H384" s="106" t="s">
        <v>201</v>
      </c>
      <c r="I384" s="106" t="s">
        <v>201</v>
      </c>
      <c r="J384" s="105">
        <v>55</v>
      </c>
      <c r="K384" s="105">
        <v>83</v>
      </c>
      <c r="L384" s="105">
        <v>83.1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6">
        <v>0.39583333333333331</v>
      </c>
      <c r="P384" s="106">
        <v>4.1666666666666664E-2</v>
      </c>
      <c r="Q384" s="105">
        <v>4</v>
      </c>
      <c r="R384" s="10" t="str">
        <f>IFERROR(_xlfn.XLOOKUP(F384, BS_ATIVIDADE[ATIVIDADE],BS_ATIVIDADE[UNIDADE] ), "*")</f>
        <v>VAGÕES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908</v>
      </c>
      <c r="W384" s="151" t="s">
        <v>1254</v>
      </c>
      <c r="X384" s="104" t="s">
        <v>421</v>
      </c>
      <c r="Y384" s="129" t="s">
        <v>424</v>
      </c>
      <c r="Z384" s="104"/>
      <c r="AA384" s="105">
        <v>1</v>
      </c>
      <c r="AB384" s="103" t="s">
        <v>412</v>
      </c>
      <c r="AC384" s="152"/>
      <c r="AD384" s="107">
        <v>0.35416666666666669</v>
      </c>
      <c r="AE384" s="105">
        <v>7694</v>
      </c>
      <c r="AF384" s="105" t="s">
        <v>679</v>
      </c>
      <c r="AG384" s="105" t="s">
        <v>679</v>
      </c>
      <c r="AH384" s="15"/>
      <c r="AI384" s="126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5" t="str">
        <f>IF(BS_CONTROLE[[#This Row],[Entre - Estações]]=0, "-", BS_CONTROLE[[#This Row],[Entre - Estações]])</f>
        <v>ZKE-ZWW</v>
      </c>
      <c r="AN384" s="105" t="str">
        <f>IF(BS_CONTROLE[[#This Row],[SB]]=0, "-", BS_CONTROLE[[#This Row],[SB]])</f>
        <v>K83K802</v>
      </c>
      <c r="AO384" s="105">
        <f>IF(BS_CONTROLE[[#This Row],[SUB]]=0, "-", BS_CONTROLE[[#This Row],[SUB]])</f>
        <v>55</v>
      </c>
      <c r="AP384" s="105">
        <f>BS_CONTROLE[[#This Row],[KM - Inicio]]</f>
        <v>83</v>
      </c>
      <c r="AQ384" s="105">
        <f>BS_CONTROLE[[#This Row],[KM - Inicio]]</f>
        <v>83</v>
      </c>
      <c r="AR384" s="108">
        <v>0.42083333333333334</v>
      </c>
      <c r="AS384" s="108">
        <v>0</v>
      </c>
      <c r="AT384" s="108">
        <v>0</v>
      </c>
      <c r="AU384" s="136"/>
      <c r="AV384" s="136"/>
      <c r="AW384" s="14"/>
      <c r="AX384" s="14"/>
      <c r="AY384" s="162">
        <f t="shared" si="36"/>
        <v>0</v>
      </c>
      <c r="AZ384" s="153"/>
      <c r="BA384" s="109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>
        <v>0</v>
      </c>
      <c r="BI384" s="17"/>
      <c r="BJ384" s="17" t="s">
        <v>1255</v>
      </c>
      <c r="BK384" s="18" t="s">
        <v>1255</v>
      </c>
      <c r="BL384" s="16"/>
      <c r="BM384" s="130" t="s">
        <v>438</v>
      </c>
      <c r="BN384" s="130" t="s">
        <v>458</v>
      </c>
      <c r="BO384" s="130" t="s">
        <v>525</v>
      </c>
      <c r="BP384" s="18" t="s">
        <v>1255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8" t="str">
        <f t="shared" si="41"/>
        <v>PCMVIARecursosInternos</v>
      </c>
    </row>
    <row r="385" spans="1:72" hidden="1">
      <c r="A385" s="47" t="str">
        <f t="shared" si="37"/>
        <v>E1746069</v>
      </c>
      <c r="B385" s="102">
        <v>46069</v>
      </c>
      <c r="C385" s="135">
        <f>IF(BS_CONTROLE[[#This Row],[DATA]]="","",WEEKNUM(BS_CONTROLE[[#This Row],[DATA]]))</f>
        <v>8</v>
      </c>
      <c r="D385" s="104" t="s">
        <v>692</v>
      </c>
      <c r="E385" s="157">
        <v>4</v>
      </c>
      <c r="F385" s="126" t="s">
        <v>693</v>
      </c>
      <c r="G385" s="142" t="str">
        <f>IF(D385="","*",VLOOKUP(F385,BS_ATIVIDADE[],3,FALSE))</f>
        <v>CAMINHÂO - SOLDA</v>
      </c>
      <c r="H385" s="106" t="s">
        <v>201</v>
      </c>
      <c r="I385" s="106" t="s">
        <v>201</v>
      </c>
      <c r="J385" s="105">
        <v>55</v>
      </c>
      <c r="K385" s="105">
        <v>100.95099999999999</v>
      </c>
      <c r="L385" s="105">
        <v>101.16500000000001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6">
        <v>0.39583333333333331</v>
      </c>
      <c r="P385" s="106">
        <v>0.125</v>
      </c>
      <c r="Q385" s="105">
        <v>2</v>
      </c>
      <c r="R385" s="10" t="str">
        <f>IFERROR(_xlfn.XLOOKUP(F385, BS_ATIVIDADE[ATIVIDADE],BS_ATIVIDADE[UNIDADE] ), "*")</f>
        <v>Nº DE SOLDA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5" t="s">
        <v>742</v>
      </c>
      <c r="W385" s="151" t="s">
        <v>743</v>
      </c>
      <c r="X385" s="104" t="s">
        <v>421</v>
      </c>
      <c r="Y385" s="129" t="s">
        <v>424</v>
      </c>
      <c r="Z385" s="104"/>
      <c r="AA385" s="105">
        <v>1</v>
      </c>
      <c r="AB385" s="103" t="s">
        <v>412</v>
      </c>
      <c r="AC385" s="152"/>
      <c r="AD385" s="107">
        <v>0.35416666666666669</v>
      </c>
      <c r="AE385" s="105">
        <v>6251</v>
      </c>
      <c r="AF385" s="105" t="s">
        <v>679</v>
      </c>
      <c r="AG385" s="105" t="s">
        <v>679</v>
      </c>
      <c r="AH385" s="15"/>
      <c r="AI385" s="126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5" t="str">
        <f>IF(BS_CONTROLE[[#This Row],[Entre - Estações]]=0, "-", BS_CONTROLE[[#This Row],[Entre - Estações]])</f>
        <v>ZKW-ZLU</v>
      </c>
      <c r="AN385" s="105" t="str">
        <f>IF(BS_CONTROLE[[#This Row],[SB]]=0, "-", BS_CONTROLE[[#This Row],[SB]])</f>
        <v>102ZKW2</v>
      </c>
      <c r="AO385" s="105">
        <f>IF(BS_CONTROLE[[#This Row],[SUB]]=0, "-", BS_CONTROLE[[#This Row],[SUB]])</f>
        <v>55</v>
      </c>
      <c r="AP385" s="105">
        <f>BS_CONTROLE[[#This Row],[KM - Inicio]]</f>
        <v>100.95099999999999</v>
      </c>
      <c r="AQ385" s="105">
        <f>BS_CONTROLE[[#This Row],[KM - Inicio]]</f>
        <v>100.95099999999999</v>
      </c>
      <c r="AR385" s="108">
        <v>0.33750000000000002</v>
      </c>
      <c r="AS385" s="108">
        <v>0.38333333333333336</v>
      </c>
      <c r="AT385" s="108">
        <v>0.5083333333333333</v>
      </c>
      <c r="AU385" s="136"/>
      <c r="AV385" s="136"/>
      <c r="AW385" s="14"/>
      <c r="AX385" s="14"/>
      <c r="AY385" s="162">
        <f t="shared" si="36"/>
        <v>0.12499999999999994</v>
      </c>
      <c r="AZ385" s="153"/>
      <c r="BA385" s="109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50"/>
      <c r="BG385" s="16"/>
      <c r="BH385" s="17">
        <v>2</v>
      </c>
      <c r="BI385" s="17"/>
      <c r="BJ385" s="17" t="s">
        <v>1256</v>
      </c>
      <c r="BK385" s="18" t="s">
        <v>1257</v>
      </c>
      <c r="BL385" s="16"/>
      <c r="BM385" s="130" t="s">
        <v>445</v>
      </c>
      <c r="BN385" s="130" t="s">
        <v>445</v>
      </c>
      <c r="BO385" s="130" t="s">
        <v>445</v>
      </c>
      <c r="BP385" s="18" t="s">
        <v>679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8" t="str">
        <f t="shared" si="41"/>
        <v>OKOK</v>
      </c>
    </row>
    <row r="386" spans="1:72" hidden="1">
      <c r="A386" s="47" t="str">
        <f t="shared" si="37"/>
        <v>V8946069</v>
      </c>
      <c r="B386" s="102">
        <v>46069</v>
      </c>
      <c r="C386" s="135">
        <f>IF(BS_CONTROLE[[#This Row],[DATA]]="","",WEEKNUM(BS_CONTROLE[[#This Row],[DATA]]))</f>
        <v>8</v>
      </c>
      <c r="D386" s="104" t="s">
        <v>746</v>
      </c>
      <c r="E386" s="157"/>
      <c r="F386" s="126" t="s">
        <v>687</v>
      </c>
      <c r="G386" s="142" t="str">
        <f>IF(D386="","*",VLOOKUP(F386,BS_ATIVIDADE[],3,FALSE))</f>
        <v>MECANIZAÇÃO - SOCADORA</v>
      </c>
      <c r="H386" s="106" t="s">
        <v>201</v>
      </c>
      <c r="I386" s="106" t="s">
        <v>201</v>
      </c>
      <c r="J386" s="105">
        <v>55</v>
      </c>
      <c r="K386" s="105">
        <v>101.8</v>
      </c>
      <c r="L386" s="105">
        <v>103.3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6">
        <v>0.41666666666666669</v>
      </c>
      <c r="P386" s="106">
        <v>8.3333333333333329E-2</v>
      </c>
      <c r="Q386" s="105">
        <v>480</v>
      </c>
      <c r="R386" s="10" t="str">
        <f>IFERROR(_xlfn.XLOOKUP(F386, BS_ATIVIDADE[ATIVIDADE],BS_ATIVIDADE[UNIDADE] ), "*")</f>
        <v>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51" t="s">
        <v>709</v>
      </c>
      <c r="W386" s="151" t="s">
        <v>688</v>
      </c>
      <c r="X386" s="104" t="s">
        <v>421</v>
      </c>
      <c r="Y386" s="129" t="s">
        <v>424</v>
      </c>
      <c r="Z386" s="104"/>
      <c r="AA386" s="105">
        <v>1</v>
      </c>
      <c r="AB386" s="103" t="s">
        <v>412</v>
      </c>
      <c r="AC386" s="152"/>
      <c r="AD386" s="107">
        <v>0.35416666666666669</v>
      </c>
      <c r="AE386" s="105">
        <v>6239</v>
      </c>
      <c r="AF386" s="105" t="s">
        <v>679</v>
      </c>
      <c r="AG386" s="105"/>
      <c r="AH386" s="15"/>
      <c r="AI386" s="126" t="s">
        <v>678</v>
      </c>
      <c r="AJ386" s="9" t="str">
        <f>IF(BS_CONTROLE[[#This Row],[Atividade]]=0, "-", BS_CONTROLE[[#This Row],[Atividade]])</f>
        <v>MECANIZAÇÃO - SOCADORA</v>
      </c>
      <c r="AK386" s="31" t="s">
        <v>1258</v>
      </c>
      <c r="AL386" s="31" t="str">
        <f>BS_CONTROLE[[#This Row],[Local - Encerramento]]</f>
        <v>102ZKW2</v>
      </c>
      <c r="AM386" s="105" t="s">
        <v>1259</v>
      </c>
      <c r="AN386" s="105" t="s">
        <v>1260</v>
      </c>
      <c r="AO386" s="105">
        <f>IF(BS_CONTROLE[[#This Row],[SUB]]=0, "-", BS_CONTROLE[[#This Row],[SUB]])</f>
        <v>55</v>
      </c>
      <c r="AP386" s="105">
        <v>135</v>
      </c>
      <c r="AQ386" s="105" t="s">
        <v>679</v>
      </c>
      <c r="AR386" s="108">
        <v>0.40902777777777777</v>
      </c>
      <c r="AS386" s="108">
        <v>0</v>
      </c>
      <c r="AT386" s="108">
        <v>0</v>
      </c>
      <c r="AU386" s="136"/>
      <c r="AV386" s="136"/>
      <c r="AW386" s="14"/>
      <c r="AX386" s="14"/>
      <c r="AY386" s="162">
        <f t="shared" si="36"/>
        <v>0</v>
      </c>
      <c r="AZ386" s="153"/>
      <c r="BA386" s="109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50"/>
      <c r="BG386" s="16"/>
      <c r="BH386" s="17">
        <v>0</v>
      </c>
      <c r="BI386" s="17"/>
      <c r="BJ386" s="17" t="s">
        <v>1261</v>
      </c>
      <c r="BK386" s="18" t="s">
        <v>1262</v>
      </c>
      <c r="BL386" s="16"/>
      <c r="BM386" s="130" t="s">
        <v>440</v>
      </c>
      <c r="BN386" s="130" t="s">
        <v>469</v>
      </c>
      <c r="BO386" s="130" t="s">
        <v>530</v>
      </c>
      <c r="BP386" s="18" t="s">
        <v>1262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8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2">
        <v>46069</v>
      </c>
      <c r="C387" s="135">
        <f>IF(BS_CONTROLE[[#This Row],[DATA]]="","",WEEKNUM(BS_CONTROLE[[#This Row],[DATA]]))</f>
        <v>8</v>
      </c>
      <c r="D387" s="104" t="s">
        <v>813</v>
      </c>
      <c r="E387" s="157">
        <v>381</v>
      </c>
      <c r="F387" s="126" t="s">
        <v>696</v>
      </c>
      <c r="G387" s="142" t="str">
        <f>IF(D387="","*",VLOOKUP(F387,BS_ATIVIDADE[],3,FALSE))</f>
        <v>SOLDA</v>
      </c>
      <c r="H387" s="106" t="s">
        <v>679</v>
      </c>
      <c r="I387" s="106" t="s">
        <v>679</v>
      </c>
      <c r="J387" s="105">
        <v>55</v>
      </c>
      <c r="K387" s="105">
        <v>156</v>
      </c>
      <c r="L387" s="105">
        <v>156.31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7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6">
        <v>0.41666666666666669</v>
      </c>
      <c r="P387" s="106">
        <v>8.3333333333333329E-2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5" t="s">
        <v>908</v>
      </c>
      <c r="W387" s="151" t="s">
        <v>700</v>
      </c>
      <c r="X387" s="104" t="s">
        <v>421</v>
      </c>
      <c r="Y387" s="129" t="s">
        <v>424</v>
      </c>
      <c r="Z387" s="104"/>
      <c r="AA387" s="105" t="s">
        <v>679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">
        <v>1263</v>
      </c>
      <c r="AN387" s="105">
        <v>1031022</v>
      </c>
      <c r="AO387" s="105">
        <f>IF(BS_CONTROLE[[#This Row],[SUB]]=0, "-", BS_CONTROLE[[#This Row],[SUB]])</f>
        <v>55</v>
      </c>
      <c r="AP387" s="105">
        <v>102.5</v>
      </c>
      <c r="AQ387" s="105" t="s">
        <v>679</v>
      </c>
      <c r="AR387" s="108">
        <v>0.3972222222222222</v>
      </c>
      <c r="AS387" s="108">
        <v>0.3972222222222222</v>
      </c>
      <c r="AT387" s="108">
        <v>0.5</v>
      </c>
      <c r="AU387" s="136"/>
      <c r="AV387" s="136"/>
      <c r="AW387" s="14"/>
      <c r="AX387" s="14"/>
      <c r="AY387" s="162">
        <f t="shared" si="36"/>
        <v>0.1027777777777778</v>
      </c>
      <c r="AZ387" s="153"/>
      <c r="BA387" s="109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50"/>
      <c r="BG387" s="16"/>
      <c r="BH387" s="17">
        <v>2</v>
      </c>
      <c r="BI387" s="17"/>
      <c r="BJ387" s="17" t="s">
        <v>1264</v>
      </c>
      <c r="BK387" s="18" t="s">
        <v>1265</v>
      </c>
      <c r="BL387" s="16"/>
      <c r="BM387" s="130" t="s">
        <v>445</v>
      </c>
      <c r="BN387" s="130" t="s">
        <v>445</v>
      </c>
      <c r="BO387" s="130" t="s">
        <v>445</v>
      </c>
      <c r="BP387" s="18" t="s">
        <v>679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8" t="str">
        <f t="shared" si="41"/>
        <v>OKOK</v>
      </c>
    </row>
    <row r="388" spans="1:72" hidden="1">
      <c r="A388" s="47" t="str">
        <f t="shared" si="37"/>
        <v>ISMAEL(TP-726)46069</v>
      </c>
      <c r="B388" s="102">
        <v>46069</v>
      </c>
      <c r="C388" s="135">
        <f>IF(BS_CONTROLE[[#This Row],[DATA]]="","",WEEKNUM(BS_CONTROLE[[#This Row],[DATA]]))</f>
        <v>8</v>
      </c>
      <c r="D388" s="104" t="s">
        <v>755</v>
      </c>
      <c r="E388" s="157">
        <v>382</v>
      </c>
      <c r="F388" s="126" t="s">
        <v>696</v>
      </c>
      <c r="G388" s="142" t="str">
        <f>IF(D388="","*",VLOOKUP(F388,BS_ATIVIDADE[],3,FALSE))</f>
        <v>SOLDA</v>
      </c>
      <c r="H388" s="106" t="s">
        <v>679</v>
      </c>
      <c r="I388" s="106" t="s">
        <v>679</v>
      </c>
      <c r="J388" s="105">
        <v>55</v>
      </c>
      <c r="K388" s="105">
        <v>156</v>
      </c>
      <c r="L388" s="105">
        <v>156.31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7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6">
        <v>0.41666666666666669</v>
      </c>
      <c r="P388" s="106">
        <v>8.3333333333333329E-2</v>
      </c>
      <c r="Q388" s="105">
        <v>1</v>
      </c>
      <c r="R388" s="10" t="str">
        <f>IFERROR(_xlfn.XLOOKUP(F388, BS_ATIVIDADE[ATIVIDADE],BS_ATIVIDADE[UNIDADE] ), "*")</f>
        <v>Nº DE SOLDA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5" t="s">
        <v>908</v>
      </c>
      <c r="W388" s="151" t="s">
        <v>700</v>
      </c>
      <c r="X388" s="104" t="s">
        <v>421</v>
      </c>
      <c r="Y388" s="129" t="s">
        <v>424</v>
      </c>
      <c r="Z388" s="104"/>
      <c r="AA388" s="105" t="s">
        <v>679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">
        <v>1263</v>
      </c>
      <c r="AN388" s="105">
        <v>1031022</v>
      </c>
      <c r="AO388" s="105">
        <f>IF(BS_CONTROLE[[#This Row],[SUB]]=0, "-", BS_CONTROLE[[#This Row],[SUB]])</f>
        <v>55</v>
      </c>
      <c r="AP388" s="105">
        <v>102.5</v>
      </c>
      <c r="AQ388" s="105" t="s">
        <v>679</v>
      </c>
      <c r="AR388" s="108">
        <v>0.3972222222222222</v>
      </c>
      <c r="AS388" s="108">
        <v>0.3972222222222222</v>
      </c>
      <c r="AT388" s="108">
        <v>0.5</v>
      </c>
      <c r="AU388" s="136"/>
      <c r="AV388" s="136"/>
      <c r="AW388" s="14"/>
      <c r="AX388" s="14"/>
      <c r="AY388" s="162">
        <f t="shared" si="36"/>
        <v>0.1027777777777778</v>
      </c>
      <c r="AZ388" s="153"/>
      <c r="BA388" s="109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50"/>
      <c r="BG388" s="16"/>
      <c r="BH388" s="17">
        <v>2</v>
      </c>
      <c r="BI388" s="17"/>
      <c r="BJ388" s="17" t="s">
        <v>1264</v>
      </c>
      <c r="BK388" s="18" t="s">
        <v>1265</v>
      </c>
      <c r="BL388" s="16"/>
      <c r="BM388" s="130" t="s">
        <v>445</v>
      </c>
      <c r="BN388" s="130" t="s">
        <v>445</v>
      </c>
      <c r="BO388" s="130" t="s">
        <v>445</v>
      </c>
      <c r="BP388" s="18" t="s">
        <v>679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8" t="str">
        <f t="shared" si="41"/>
        <v>OKOK</v>
      </c>
    </row>
    <row r="389" spans="1:72" hidden="1">
      <c r="A389" s="47" t="str">
        <f t="shared" si="37"/>
        <v>DIEGO (TP-681)46069</v>
      </c>
      <c r="B389" s="102">
        <v>46069</v>
      </c>
      <c r="C389" s="135">
        <f>IF(BS_CONTROLE[[#This Row],[DATA]]="","",WEEKNUM(BS_CONTROLE[[#This Row],[DATA]]))</f>
        <v>8</v>
      </c>
      <c r="D389" s="104" t="s">
        <v>1028</v>
      </c>
      <c r="E389" s="157">
        <v>383</v>
      </c>
      <c r="F389" s="126" t="s">
        <v>870</v>
      </c>
      <c r="G389" s="142" t="str">
        <f>IF(D389="","*",VLOOKUP(F389,BS_ATIVIDADE[],3,FALSE))</f>
        <v>TRILHO - SUBSTITUIÇÂO</v>
      </c>
      <c r="H389" s="106" t="s">
        <v>679</v>
      </c>
      <c r="I389" s="106" t="s">
        <v>679</v>
      </c>
      <c r="J389" s="105">
        <v>55</v>
      </c>
      <c r="K389" s="105">
        <v>104.5</v>
      </c>
      <c r="L389" s="105" t="s">
        <v>679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7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6">
        <v>0.41666666666666669</v>
      </c>
      <c r="P389" s="106">
        <v>8.3333333333333329E-2</v>
      </c>
      <c r="Q389" s="105">
        <v>312</v>
      </c>
      <c r="R389" s="10" t="str">
        <f>IFERROR(_xlfn.XLOOKUP(F389, BS_ATIVIDADE[ATIVIDADE],BS_ATIVIDADE[UNIDADE] ), "*")</f>
        <v>M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5" t="s">
        <v>908</v>
      </c>
      <c r="W389" s="151" t="s">
        <v>1029</v>
      </c>
      <c r="X389" s="104" t="s">
        <v>425</v>
      </c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5" t="str">
        <f>IF(BS_CONTROLE[[#This Row],[Entre - Estações]]=0, "-", BS_CONTROLE[[#This Row],[Entre - Estações]])</f>
        <v>ZKW-ZLU</v>
      </c>
      <c r="AN389" s="105">
        <f>IF(BS_CONTROLE[[#This Row],[SB]]=0, "-", BS_CONTROLE[[#This Row],[SB]])</f>
        <v>1051032</v>
      </c>
      <c r="AO389" s="105">
        <f>IF(BS_CONTROLE[[#This Row],[SUB]]=0, "-", BS_CONTROLE[[#This Row],[SUB]])</f>
        <v>55</v>
      </c>
      <c r="AP389" s="105">
        <f>BS_CONTROLE[[#This Row],[KM - Inicio]]</f>
        <v>104.5</v>
      </c>
      <c r="AQ389" s="105">
        <f>BS_CONTROLE[[#This Row],[KM - Inicio]]</f>
        <v>104.5</v>
      </c>
      <c r="AR389" s="108">
        <v>0.3972222222222222</v>
      </c>
      <c r="AS389" s="108">
        <v>0.3972222222222222</v>
      </c>
      <c r="AT389" s="108">
        <v>0.5</v>
      </c>
      <c r="AU389" s="136"/>
      <c r="AV389" s="136"/>
      <c r="AW389" s="14"/>
      <c r="AX389" s="14"/>
      <c r="AY389" s="162">
        <f t="shared" si="36"/>
        <v>0.1027777777777778</v>
      </c>
      <c r="AZ389" s="153"/>
      <c r="BA389" s="109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50"/>
      <c r="BG389" s="16"/>
      <c r="BH389" s="17">
        <v>2</v>
      </c>
      <c r="BI389" s="17"/>
      <c r="BJ389" s="17" t="s">
        <v>1266</v>
      </c>
      <c r="BK389" s="18" t="s">
        <v>1267</v>
      </c>
      <c r="BL389" s="16"/>
      <c r="BM389" s="130" t="s">
        <v>445</v>
      </c>
      <c r="BN389" s="130" t="s">
        <v>445</v>
      </c>
      <c r="BO389" s="130" t="s">
        <v>445</v>
      </c>
      <c r="BP389" s="18" t="s">
        <v>679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8" t="str">
        <f t="shared" si="41"/>
        <v>OKOK</v>
      </c>
    </row>
    <row r="390" spans="1:72" hidden="1">
      <c r="A390" s="47" t="str">
        <f t="shared" si="37"/>
        <v>MATEUS (TP-809)46069</v>
      </c>
      <c r="B390" s="102">
        <v>46069</v>
      </c>
      <c r="C390" s="135">
        <f>IF(BS_CONTROLE[[#This Row],[DATA]]="","",WEEKNUM(BS_CONTROLE[[#This Row],[DATA]]))</f>
        <v>8</v>
      </c>
      <c r="D390" s="104" t="s">
        <v>1196</v>
      </c>
      <c r="E390" s="157">
        <v>384</v>
      </c>
      <c r="F390" s="126" t="s">
        <v>758</v>
      </c>
      <c r="G390" s="142" t="str">
        <f>IF(D390="","*",VLOOKUP(F390,BS_ATIVIDADE[],3,FALSE))</f>
        <v>MODERNIZAÇÃO</v>
      </c>
      <c r="H390" s="106" t="s">
        <v>679</v>
      </c>
      <c r="I390" s="106" t="s">
        <v>679</v>
      </c>
      <c r="J390" s="105">
        <v>48</v>
      </c>
      <c r="K390" s="105">
        <v>121</v>
      </c>
      <c r="L390" s="105" t="s">
        <v>679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6">
        <v>0.35416666666666669</v>
      </c>
      <c r="P390" s="106">
        <v>8.3333333333333329E-2</v>
      </c>
      <c r="Q390" s="105">
        <v>1</v>
      </c>
      <c r="R390" s="10" t="str">
        <f>IFERROR(_xlfn.XLOOKUP(F390, BS_ATIVIDADE[ATIVIDADE],BS_ATIVIDADE[UNIDADE] ), "*")</f>
        <v>Nº DE SOLDA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5" t="s">
        <v>1229</v>
      </c>
      <c r="W390" s="151" t="s">
        <v>700</v>
      </c>
      <c r="X390" s="104" t="s">
        <v>421</v>
      </c>
      <c r="Y390" s="129" t="s">
        <v>424</v>
      </c>
      <c r="Z390" s="104"/>
      <c r="AA390" s="105" t="s">
        <v>679</v>
      </c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ZWI-ZEM</v>
      </c>
      <c r="AN390" s="105" t="str">
        <f>IF(BS_CONTROLE[[#This Row],[SB]]=0, "-", BS_CONTROLE[[#This Row],[SB]])</f>
        <v>121ZWI1</v>
      </c>
      <c r="AO390" s="105">
        <f>IF(BS_CONTROLE[[#This Row],[SUB]]=0, "-", BS_CONTROLE[[#This Row],[SUB]])</f>
        <v>48</v>
      </c>
      <c r="AP390" s="105">
        <f>BS_CONTROLE[[#This Row],[KM - Inicio]]</f>
        <v>121</v>
      </c>
      <c r="AQ390" s="105">
        <f>BS_CONTROLE[[#This Row],[KM - Inicio]]</f>
        <v>121</v>
      </c>
      <c r="AR390" s="108">
        <v>0.36805555555555558</v>
      </c>
      <c r="AS390" s="108">
        <v>0.38333333333333336</v>
      </c>
      <c r="AT390" s="108">
        <v>0.46666666666666667</v>
      </c>
      <c r="AU390" s="136"/>
      <c r="AV390" s="136"/>
      <c r="AW390" s="14"/>
      <c r="AX390" s="14"/>
      <c r="AY390" s="162">
        <f t="shared" si="36"/>
        <v>8.3333333333333315E-2</v>
      </c>
      <c r="AZ390" s="153"/>
      <c r="BA390" s="109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50"/>
      <c r="BG390" s="16"/>
      <c r="BH390" s="17">
        <v>2</v>
      </c>
      <c r="BI390" s="17"/>
      <c r="BJ390" s="17" t="s">
        <v>1268</v>
      </c>
      <c r="BK390" s="18" t="s">
        <v>1268</v>
      </c>
      <c r="BL390" s="16"/>
      <c r="BM390" s="130" t="s">
        <v>445</v>
      </c>
      <c r="BN390" s="130" t="s">
        <v>445</v>
      </c>
      <c r="BO390" s="130" t="s">
        <v>445</v>
      </c>
      <c r="BP390" s="18" t="s">
        <v>679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8" t="str">
        <f t="shared" si="41"/>
        <v>OKOK</v>
      </c>
    </row>
    <row r="391" spans="1:72" hidden="1">
      <c r="A391" s="47" t="str">
        <f t="shared" si="37"/>
        <v>ADENISON (TP-810)46069</v>
      </c>
      <c r="B391" s="102">
        <v>46069</v>
      </c>
      <c r="C391" s="135">
        <f>IF(BS_CONTROLE[[#This Row],[DATA]]="","",WEEKNUM(BS_CONTROLE[[#This Row],[DATA]]))</f>
        <v>8</v>
      </c>
      <c r="D391" s="104" t="s">
        <v>1122</v>
      </c>
      <c r="E391" s="157">
        <v>385</v>
      </c>
      <c r="F391" s="126" t="s">
        <v>758</v>
      </c>
      <c r="G391" s="142" t="str">
        <f>IF(D391="","*",VLOOKUP(F391,BS_ATIVIDADE[],3,FALSE))</f>
        <v>MODERNIZAÇÃO</v>
      </c>
      <c r="H391" s="106" t="s">
        <v>679</v>
      </c>
      <c r="I391" s="106" t="s">
        <v>679</v>
      </c>
      <c r="J391" s="105">
        <v>48</v>
      </c>
      <c r="K391" s="105">
        <v>123.929</v>
      </c>
      <c r="L391" s="105" t="s">
        <v>679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7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6">
        <v>0.35416666666666669</v>
      </c>
      <c r="P391" s="106">
        <v>8.3333333333333329E-2</v>
      </c>
      <c r="Q391" s="105">
        <v>1</v>
      </c>
      <c r="R391" s="10" t="str">
        <f>IFERROR(_xlfn.XLOOKUP(F391, BS_ATIVIDADE[ATIVIDADE],BS_ATIVIDADE[UNIDADE] ), "*")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5" t="s">
        <v>1229</v>
      </c>
      <c r="W391" s="151" t="s">
        <v>700</v>
      </c>
      <c r="X391" s="104" t="s">
        <v>421</v>
      </c>
      <c r="Y391" s="129" t="s">
        <v>424</v>
      </c>
      <c r="Z391" s="104"/>
      <c r="AA391" s="105" t="s">
        <v>679</v>
      </c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5" t="str">
        <f>IF(BS_CONTROLE[[#This Row],[Entre - Estações]]=0, "-", BS_CONTROLE[[#This Row],[Entre - Estações]])</f>
        <v>ZWI-ZEM</v>
      </c>
      <c r="AN391" s="105">
        <f>IF(BS_CONTROLE[[#This Row],[SB]]=0, "-", BS_CONTROLE[[#This Row],[SB]])</f>
        <v>1241231</v>
      </c>
      <c r="AO391" s="105">
        <f>IF(BS_CONTROLE[[#This Row],[SUB]]=0, "-", BS_CONTROLE[[#This Row],[SUB]])</f>
        <v>48</v>
      </c>
      <c r="AP391" s="105">
        <f>BS_CONTROLE[[#This Row],[KM - Inicio]]</f>
        <v>123.929</v>
      </c>
      <c r="AQ391" s="105">
        <f>BS_CONTROLE[[#This Row],[KM - Inicio]]</f>
        <v>123.929</v>
      </c>
      <c r="AR391" s="108">
        <v>0.36805555555555558</v>
      </c>
      <c r="AS391" s="108">
        <v>0.38333333333333336</v>
      </c>
      <c r="AT391" s="108">
        <v>0.46666666666666667</v>
      </c>
      <c r="AU391" s="136"/>
      <c r="AV391" s="136"/>
      <c r="AW391" s="14"/>
      <c r="AX391" s="14"/>
      <c r="AY391" s="162">
        <f t="shared" ref="AY391:AY454" si="42">IF(D391="","*",IFERROR(IF(ISODD(COUNT(AS391:AX391)),"ERRO",SUM((AT391-AS391),(AV391-AU391),(AX391-AW391))),"ERRO"))</f>
        <v>8.3333333333333315E-2</v>
      </c>
      <c r="AZ391" s="153"/>
      <c r="BA391" s="109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50"/>
      <c r="BG391" s="16"/>
      <c r="BH391" s="17">
        <v>2</v>
      </c>
      <c r="BI391" s="17"/>
      <c r="BJ391" s="17" t="s">
        <v>1268</v>
      </c>
      <c r="BK391" s="18" t="s">
        <v>1268</v>
      </c>
      <c r="BL391" s="16"/>
      <c r="BM391" s="130" t="s">
        <v>445</v>
      </c>
      <c r="BN391" s="130" t="s">
        <v>445</v>
      </c>
      <c r="BO391" s="130" t="s">
        <v>445</v>
      </c>
      <c r="BP391" s="18" t="s">
        <v>679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8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2">
        <v>46069</v>
      </c>
      <c r="C392" s="135">
        <f>IF(BS_CONTROLE[[#This Row],[DATA]]="","",WEEKNUM(BS_CONTROLE[[#This Row],[DATA]]))</f>
        <v>8</v>
      </c>
      <c r="D392" s="104" t="s">
        <v>1183</v>
      </c>
      <c r="E392" s="157">
        <v>360</v>
      </c>
      <c r="F392" s="126" t="s">
        <v>721</v>
      </c>
      <c r="G392" s="142" t="str">
        <f>IF(D392="","*",VLOOKUP(F392,BS_ATIVIDADE[],3,FALSE))</f>
        <v>DORMENTE - SUBSTITUIÇÂO</v>
      </c>
      <c r="H392" s="106" t="s">
        <v>679</v>
      </c>
      <c r="I392" s="106"/>
      <c r="J392" s="105">
        <v>92</v>
      </c>
      <c r="K392" s="105">
        <v>66.25</v>
      </c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6">
        <v>0.41666666666666669</v>
      </c>
      <c r="P392" s="106">
        <v>8.3333333333333329E-2</v>
      </c>
      <c r="Q392" s="105">
        <v>15</v>
      </c>
      <c r="R392" s="10" t="str">
        <f>IFERROR(_xlfn.XLOOKUP(F392, BS_ATIVIDADE[ATIVIDADE],BS_ATIVIDADE[UNIDADE] ), "*")</f>
        <v>Nº DE DORMENTES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773</v>
      </c>
      <c r="W392" s="151" t="s">
        <v>799</v>
      </c>
      <c r="X392" s="104" t="s">
        <v>421</v>
      </c>
      <c r="Y392" s="129" t="s">
        <v>424</v>
      </c>
      <c r="Z392" s="104"/>
      <c r="AA392" s="105" t="s">
        <v>679</v>
      </c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ZEZ</v>
      </c>
      <c r="AN392" s="105" t="str">
        <f>IF(BS_CONTROLE[[#This Row],[SB]]=0, "-", BS_CONTROLE[[#This Row],[SB]])</f>
        <v>K67ZEV2</v>
      </c>
      <c r="AO392" s="105">
        <f>IF(BS_CONTROLE[[#This Row],[SUB]]=0, "-", BS_CONTROLE[[#This Row],[SUB]])</f>
        <v>92</v>
      </c>
      <c r="AP392" s="105">
        <f>BS_CONTROLE[[#This Row],[KM - Inicio]]</f>
        <v>66.25</v>
      </c>
      <c r="AQ392" s="105">
        <f>BS_CONTROLE[[#This Row],[KM - Inicio]]</f>
        <v>66.25</v>
      </c>
      <c r="AR392" s="108">
        <v>0.41041666666666665</v>
      </c>
      <c r="AS392" s="108">
        <v>0</v>
      </c>
      <c r="AT392" s="108">
        <v>0</v>
      </c>
      <c r="AU392" s="136"/>
      <c r="AV392" s="136"/>
      <c r="AW392" s="14"/>
      <c r="AX392" s="14"/>
      <c r="AY392" s="162">
        <f t="shared" si="42"/>
        <v>0</v>
      </c>
      <c r="AZ392" s="153"/>
      <c r="BA392" s="109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>
        <v>0</v>
      </c>
      <c r="BI392" s="17"/>
      <c r="BJ392" s="17" t="s">
        <v>1269</v>
      </c>
      <c r="BK392" s="18" t="s">
        <v>1270</v>
      </c>
      <c r="BL392" s="16"/>
      <c r="BM392" s="130" t="s">
        <v>440</v>
      </c>
      <c r="BN392" s="130" t="s">
        <v>469</v>
      </c>
      <c r="BO392" s="130" t="s">
        <v>530</v>
      </c>
      <c r="BP392" s="18" t="s">
        <v>1270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8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2">
        <v>46069</v>
      </c>
      <c r="C393" s="135">
        <f>IF(BS_CONTROLE[[#This Row],[DATA]]="","",WEEKNUM(BS_CONTROLE[[#This Row],[DATA]]))</f>
        <v>8</v>
      </c>
      <c r="D393" s="104" t="s">
        <v>1036</v>
      </c>
      <c r="E393" s="157">
        <v>360</v>
      </c>
      <c r="F393" s="126" t="s">
        <v>1037</v>
      </c>
      <c r="G393" s="142" t="str">
        <f>IF(D393="","*",VLOOKUP(F393,BS_ATIVIDADE[],3,FALSE))</f>
        <v>DETECÇÃO</v>
      </c>
      <c r="H393" s="106" t="s">
        <v>831</v>
      </c>
      <c r="I393" s="106" t="s">
        <v>1124</v>
      </c>
      <c r="J393" s="105">
        <v>92</v>
      </c>
      <c r="K393" s="105">
        <v>66</v>
      </c>
      <c r="L393" s="105" t="s">
        <v>679</v>
      </c>
      <c r="M393" s="127" t="s">
        <v>11</v>
      </c>
      <c r="N393" s="127" t="s">
        <v>1050</v>
      </c>
      <c r="O393" s="106">
        <v>0.3125</v>
      </c>
      <c r="P393" s="106">
        <v>4.1666666666666664E-2</v>
      </c>
      <c r="Q393" s="105">
        <v>52</v>
      </c>
      <c r="R393" s="10" t="str">
        <f>IFERROR(_xlfn.XLOOKUP(F393, BS_ATIVIDADE[ATIVIDADE],BS_ATIVIDADE[UNIDADE] ), "*")</f>
        <v>KM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1041</v>
      </c>
      <c r="W393" s="151" t="s">
        <v>1080</v>
      </c>
      <c r="X393" s="104" t="s">
        <v>416</v>
      </c>
      <c r="Y393" s="129" t="s">
        <v>415</v>
      </c>
      <c r="Z393" s="104"/>
      <c r="AA393" s="105">
        <v>1</v>
      </c>
      <c r="AB393" s="103" t="s">
        <v>412</v>
      </c>
      <c r="AC393" s="152"/>
      <c r="AD393" s="107">
        <v>0.29166666666666669</v>
      </c>
      <c r="AE393" s="105">
        <v>6293</v>
      </c>
      <c r="AF393" s="105"/>
      <c r="AG393" s="105"/>
      <c r="AH393" s="15"/>
      <c r="AI393" s="126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5" t="str">
        <f>IF(BS_CONTROLE[[#This Row],[Entre - Estações]]=0, "-", BS_CONTROLE[[#This Row],[Entre - Estações]])</f>
        <v>ZEV-ZPT</v>
      </c>
      <c r="AN393" s="105" t="str">
        <f>IF(BS_CONTROLE[[#This Row],[SB]]=0, "-", BS_CONTROLE[[#This Row],[SB]])</f>
        <v>ZEVZPT</v>
      </c>
      <c r="AO393" s="105">
        <f>IF(BS_CONTROLE[[#This Row],[SUB]]=0, "-", BS_CONTROLE[[#This Row],[SUB]])</f>
        <v>92</v>
      </c>
      <c r="AP393" s="105">
        <f>BS_CONTROLE[[#This Row],[KM - Inicio]]</f>
        <v>66</v>
      </c>
      <c r="AQ393" s="105">
        <f>BS_CONTROLE[[#This Row],[KM - Inicio]]</f>
        <v>66</v>
      </c>
      <c r="AR393" s="108">
        <v>0.3298611111111111</v>
      </c>
      <c r="AS393" s="108">
        <v>0.37430555555555556</v>
      </c>
      <c r="AT393" s="108">
        <v>0.41597222222222224</v>
      </c>
      <c r="AU393" s="136"/>
      <c r="AV393" s="136"/>
      <c r="AW393" s="14"/>
      <c r="AX393" s="14"/>
      <c r="AY393" s="162">
        <f t="shared" si="42"/>
        <v>4.1666666666666685E-2</v>
      </c>
      <c r="AZ393" s="153"/>
      <c r="BA393" s="109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>
        <v>2</v>
      </c>
      <c r="BI393" s="17"/>
      <c r="BJ393" s="17" t="s">
        <v>1271</v>
      </c>
      <c r="BK393" s="18" t="s">
        <v>1271</v>
      </c>
      <c r="BL393" s="16"/>
      <c r="BM393" s="130" t="s">
        <v>445</v>
      </c>
      <c r="BN393" s="130" t="s">
        <v>445</v>
      </c>
      <c r="BO393" s="130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8" t="str">
        <f t="shared" si="47"/>
        <v>OKOK</v>
      </c>
    </row>
    <row r="394" spans="1:72" hidden="1">
      <c r="A394" s="47" t="str">
        <f t="shared" si="43"/>
        <v>W6146069</v>
      </c>
      <c r="B394" s="102">
        <v>46069</v>
      </c>
      <c r="C394" s="135">
        <f>IF(BS_CONTROLE[[#This Row],[DATA]]="","",WEEKNUM(BS_CONTROLE[[#This Row],[DATA]]))</f>
        <v>8</v>
      </c>
      <c r="D394" s="104" t="s">
        <v>772</v>
      </c>
      <c r="E394" s="157">
        <v>388</v>
      </c>
      <c r="F394" s="126" t="s">
        <v>678</v>
      </c>
      <c r="G394" s="142" t="str">
        <f>IF(D394="","*",VLOOKUP(F394,BS_ATIVIDADE[],3,FALSE))</f>
        <v>OUTROS</v>
      </c>
      <c r="H394" s="106" t="s">
        <v>306</v>
      </c>
      <c r="I394" s="106" t="s">
        <v>306</v>
      </c>
      <c r="J394" s="105">
        <v>92</v>
      </c>
      <c r="K394" s="105">
        <v>83.7</v>
      </c>
      <c r="L394" s="105" t="s">
        <v>679</v>
      </c>
      <c r="M394" s="1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5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6">
        <v>0.33333333333333331</v>
      </c>
      <c r="P394" s="106">
        <v>4.1666666666666664E-2</v>
      </c>
      <c r="Q394" s="170">
        <v>1</v>
      </c>
      <c r="R394" s="10" t="str">
        <f>IFERROR(_xlfn.XLOOKUP(F394, BS_ATIVIDADE[ATIVIDADE],BS_ATIVIDADE[UNIDADE] ), "*")</f>
        <v>BINÁRIO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51" t="s">
        <v>773</v>
      </c>
      <c r="W394" s="151" t="s">
        <v>774</v>
      </c>
      <c r="X394" s="104" t="s">
        <v>416</v>
      </c>
      <c r="Y394" s="129" t="s">
        <v>415</v>
      </c>
      <c r="Z394" s="104"/>
      <c r="AA394" s="105">
        <v>1</v>
      </c>
      <c r="AB394" s="103" t="s">
        <v>412</v>
      </c>
      <c r="AC394" s="126" t="s">
        <v>679</v>
      </c>
      <c r="AD394" s="107">
        <v>0.3125</v>
      </c>
      <c r="AE394" s="105">
        <v>7663</v>
      </c>
      <c r="AF394" s="107" t="s">
        <v>679</v>
      </c>
      <c r="AG394" s="107" t="s">
        <v>679</v>
      </c>
      <c r="AH394" s="15"/>
      <c r="AI394" s="126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5" t="str">
        <f>IF(BS_CONTROLE[[#This Row],[Entre - Estações]]=0, "-", BS_CONTROLE[[#This Row],[Entre - Estações]])</f>
        <v>ZXW-ZGP</v>
      </c>
      <c r="AN394" s="105" t="str">
        <f>IF(BS_CONTROLE[[#This Row],[SB]]=0, "-", BS_CONTROLE[[#This Row],[SB]])</f>
        <v>K84ZXW2</v>
      </c>
      <c r="AO394" s="105">
        <f>IF(BS_CONTROLE[[#This Row],[SUB]]=0, "-", BS_CONTROLE[[#This Row],[SUB]])</f>
        <v>92</v>
      </c>
      <c r="AP394" s="105">
        <f>BS_CONTROLE[[#This Row],[KM - Inicio]]</f>
        <v>83.7</v>
      </c>
      <c r="AQ394" s="105">
        <f>BS_CONTROLE[[#This Row],[KM - Inicio]]</f>
        <v>83.7</v>
      </c>
      <c r="AR394" s="108">
        <v>0.35069444444444442</v>
      </c>
      <c r="AS394" s="108">
        <v>0.36944444444444446</v>
      </c>
      <c r="AT394" s="108">
        <v>0.41111111111111109</v>
      </c>
      <c r="AU394" s="136"/>
      <c r="AV394" s="136"/>
      <c r="AW394" s="14"/>
      <c r="AX394" s="14"/>
      <c r="AY394" s="162">
        <f t="shared" si="42"/>
        <v>4.166666666666663E-2</v>
      </c>
      <c r="AZ394" s="153"/>
      <c r="BA394" s="109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50"/>
      <c r="BG394" s="16"/>
      <c r="BH394" s="17">
        <v>2</v>
      </c>
      <c r="BI394" s="17"/>
      <c r="BJ394" s="17" t="s">
        <v>1272</v>
      </c>
      <c r="BK394" s="18" t="s">
        <v>1273</v>
      </c>
      <c r="BL394" s="16"/>
      <c r="BM394" s="130" t="s">
        <v>445</v>
      </c>
      <c r="BN394" s="130" t="s">
        <v>445</v>
      </c>
      <c r="BO394" s="130" t="s">
        <v>445</v>
      </c>
      <c r="BP394" s="18" t="s">
        <v>679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8" t="str">
        <f t="shared" si="47"/>
        <v>OKOK</v>
      </c>
    </row>
    <row r="395" spans="1:72" hidden="1">
      <c r="A395" s="47" t="str">
        <f t="shared" si="43"/>
        <v>W6246069</v>
      </c>
      <c r="B395" s="102">
        <v>46069</v>
      </c>
      <c r="C395" s="135">
        <f>IF(BS_CONTROLE[[#This Row],[DATA]]="","",WEEKNUM(BS_CONTROLE[[#This Row],[DATA]]))</f>
        <v>8</v>
      </c>
      <c r="D395" s="104" t="s">
        <v>776</v>
      </c>
      <c r="E395" s="157">
        <v>389</v>
      </c>
      <c r="F395" s="126" t="s">
        <v>678</v>
      </c>
      <c r="G395" s="142" t="str">
        <f>IF(D395="","*",VLOOKUP(F395,BS_ATIVIDADE[],3,FALSE))</f>
        <v>OUTROS</v>
      </c>
      <c r="H395" s="106" t="s">
        <v>830</v>
      </c>
      <c r="I395" s="106" t="s">
        <v>830</v>
      </c>
      <c r="J395" s="105">
        <v>92</v>
      </c>
      <c r="K395" s="105">
        <v>83.7</v>
      </c>
      <c r="L395" s="105" t="s">
        <v>679</v>
      </c>
      <c r="M395" s="1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5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6">
        <v>0.33333333333333331</v>
      </c>
      <c r="P395" s="106">
        <v>4.1666666666666664E-2</v>
      </c>
      <c r="Q395" s="170">
        <v>1</v>
      </c>
      <c r="R395" s="10" t="str">
        <f>IFERROR(_xlfn.XLOOKUP(F395, BS_ATIVIDADE[ATIVIDADE],BS_ATIVIDADE[UNIDADE] ), "*")</f>
        <v>BINÁRIO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5" t="s">
        <v>773</v>
      </c>
      <c r="W395" s="151" t="s">
        <v>774</v>
      </c>
      <c r="X395" s="104" t="s">
        <v>416</v>
      </c>
      <c r="Y395" s="129" t="s">
        <v>415</v>
      </c>
      <c r="Z395" s="104"/>
      <c r="AA395" s="105">
        <v>1</v>
      </c>
      <c r="AB395" s="103" t="s">
        <v>412</v>
      </c>
      <c r="AC395" s="152"/>
      <c r="AD395" s="107">
        <v>0.3125</v>
      </c>
      <c r="AE395" s="105">
        <v>9038</v>
      </c>
      <c r="AF395" s="105"/>
      <c r="AG395" s="105"/>
      <c r="AH395" s="15"/>
      <c r="AI395" s="126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5" t="str">
        <f>IF(BS_CONTROLE[[#This Row],[Entre - Estações]]=0, "-", BS_CONTROLE[[#This Row],[Entre - Estações]])</f>
        <v>ZXW-ZGP</v>
      </c>
      <c r="AN395" s="105" t="str">
        <f>IF(BS_CONTROLE[[#This Row],[SB]]=0, "-", BS_CONTROLE[[#This Row],[SB]])</f>
        <v>K84ZXW2</v>
      </c>
      <c r="AO395" s="105">
        <f>IF(BS_CONTROLE[[#This Row],[SUB]]=0, "-", BS_CONTROLE[[#This Row],[SUB]])</f>
        <v>92</v>
      </c>
      <c r="AP395" s="105">
        <f>BS_CONTROLE[[#This Row],[KM - Inicio]]</f>
        <v>83.7</v>
      </c>
      <c r="AQ395" s="105">
        <f>BS_CONTROLE[[#This Row],[KM - Inicio]]</f>
        <v>83.7</v>
      </c>
      <c r="AR395" s="108">
        <v>0.30069444444444443</v>
      </c>
      <c r="AS395" s="108">
        <v>0.25416666666666665</v>
      </c>
      <c r="AT395" s="108">
        <v>0.37916666666666665</v>
      </c>
      <c r="AU395" s="136"/>
      <c r="AV395" s="136"/>
      <c r="AW395" s="14"/>
      <c r="AX395" s="14"/>
      <c r="AY395" s="162">
        <f t="shared" si="42"/>
        <v>0.125</v>
      </c>
      <c r="AZ395" s="153"/>
      <c r="BA395" s="109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50"/>
      <c r="BG395" s="16"/>
      <c r="BH395" s="17">
        <v>2</v>
      </c>
      <c r="BI395" s="17"/>
      <c r="BJ395" s="17" t="s">
        <v>1274</v>
      </c>
      <c r="BK395" s="18" t="s">
        <v>1274</v>
      </c>
      <c r="BL395" s="16"/>
      <c r="BM395" s="130" t="s">
        <v>445</v>
      </c>
      <c r="BN395" s="130" t="s">
        <v>445</v>
      </c>
      <c r="BO395" s="130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8" t="str">
        <f t="shared" si="47"/>
        <v>OKOK</v>
      </c>
    </row>
    <row r="396" spans="1:72" hidden="1">
      <c r="A396" s="47" t="str">
        <f t="shared" si="43"/>
        <v>EXPANSÃO TURMA 146069</v>
      </c>
      <c r="B396" s="102">
        <v>46069</v>
      </c>
      <c r="C396" s="135">
        <f>IF(BS_CONTROLE[[#This Row],[DATA]]="","",WEEKNUM(BS_CONTROLE[[#This Row],[DATA]]))</f>
        <v>8</v>
      </c>
      <c r="D396" s="104" t="s">
        <v>703</v>
      </c>
      <c r="E396" s="157">
        <v>280</v>
      </c>
      <c r="F396" s="126" t="s">
        <v>704</v>
      </c>
      <c r="G396" s="142" t="str">
        <f>IF(D396="","*",VLOOKUP(F396,BS_ATIVIDADE[],3,FALSE))</f>
        <v>EXPANSÃO</v>
      </c>
      <c r="H396" s="106" t="s">
        <v>679</v>
      </c>
      <c r="I396" s="106" t="s">
        <v>679</v>
      </c>
      <c r="J396" s="105">
        <v>53</v>
      </c>
      <c r="K396" s="105">
        <v>108.9</v>
      </c>
      <c r="L396" s="105" t="s">
        <v>679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6">
        <v>0.35416666666666669</v>
      </c>
      <c r="P396" s="106">
        <v>6.25E-2</v>
      </c>
      <c r="Q396" s="105">
        <v>1</v>
      </c>
      <c r="R396" s="10" t="str">
        <f>IFERROR(_xlfn.XLOOKUP(F396, BS_ATIVIDADE[ATIVIDADE],BS_ATIVIDADE[UNIDADE] ), "*")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5" t="s">
        <v>785</v>
      </c>
      <c r="W396" s="151" t="s">
        <v>700</v>
      </c>
      <c r="X396" s="104" t="s">
        <v>421</v>
      </c>
      <c r="Y396" s="129" t="s">
        <v>424</v>
      </c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5" t="str">
        <f>IF(BS_CONTROLE[[#This Row],[Entre - Estações]]=0, "-", BS_CONTROLE[[#This Row],[Entre - Estações]])</f>
        <v>PAT-ZGM</v>
      </c>
      <c r="AN396" s="105" t="str">
        <f>IF(BS_CONTROLE[[#This Row],[SB]]=0, "-", BS_CONTROLE[[#This Row],[SB]])</f>
        <v>PAT1102</v>
      </c>
      <c r="AO396" s="105">
        <f>IF(BS_CONTROLE[[#This Row],[SUB]]=0, "-", BS_CONTROLE[[#This Row],[SUB]])</f>
        <v>53</v>
      </c>
      <c r="AP396" s="105">
        <f>BS_CONTROLE[[#This Row],[KM - Inicio]]</f>
        <v>108.9</v>
      </c>
      <c r="AQ396" s="105">
        <f>BS_CONTROLE[[#This Row],[KM - Inicio]]</f>
        <v>108.9</v>
      </c>
      <c r="AR396" s="108">
        <v>0.37847222222222221</v>
      </c>
      <c r="AS396" s="108">
        <v>0</v>
      </c>
      <c r="AT396" s="108">
        <v>0</v>
      </c>
      <c r="AU396" s="136"/>
      <c r="AV396" s="136"/>
      <c r="AW396" s="14"/>
      <c r="AX396" s="14"/>
      <c r="AY396" s="162">
        <f t="shared" si="42"/>
        <v>0</v>
      </c>
      <c r="AZ396" s="153"/>
      <c r="BA396" s="109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50"/>
      <c r="BG396" s="16"/>
      <c r="BH396" s="17">
        <v>0</v>
      </c>
      <c r="BI396" s="17"/>
      <c r="BJ396" s="17" t="s">
        <v>1275</v>
      </c>
      <c r="BK396" s="183" t="s">
        <v>1275</v>
      </c>
      <c r="BL396" s="16"/>
      <c r="BM396" s="130" t="s">
        <v>440</v>
      </c>
      <c r="BN396" s="130" t="s">
        <v>469</v>
      </c>
      <c r="BO396" s="130" t="s">
        <v>530</v>
      </c>
      <c r="BP396" s="18" t="s">
        <v>1276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8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2">
        <v>46069</v>
      </c>
      <c r="C397" s="135">
        <f>IF(BS_CONTROLE[[#This Row],[DATA]]="","",WEEKNUM(BS_CONTROLE[[#This Row],[DATA]]))</f>
        <v>8</v>
      </c>
      <c r="D397" s="104" t="s">
        <v>1003</v>
      </c>
      <c r="E397" s="157">
        <v>338</v>
      </c>
      <c r="F397" s="126" t="s">
        <v>1211</v>
      </c>
      <c r="G397" s="142" t="str">
        <f>IF(D397="","*",VLOOKUP(F397,BS_ATIVIDADE[],3,FALSE))</f>
        <v>JIC</v>
      </c>
      <c r="H397" s="106" t="s">
        <v>679</v>
      </c>
      <c r="I397" s="106" t="s">
        <v>679</v>
      </c>
      <c r="J397" s="105">
        <v>53</v>
      </c>
      <c r="K397" s="105">
        <v>116.81</v>
      </c>
      <c r="L397" s="105" t="s">
        <v>679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7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6">
        <v>0.45833333333333331</v>
      </c>
      <c r="P397" s="106">
        <v>8.3333333333333329E-2</v>
      </c>
      <c r="Q397" s="105">
        <v>1</v>
      </c>
      <c r="R397" s="10" t="str">
        <f>IFERROR(_xlfn.XLOOKUP(F397, BS_ATIVIDADE[ATIVIDADE],BS_ATIVIDADE[UNIDADE] ), "*")</f>
        <v>Nº DE PEÇAS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5" t="s">
        <v>773</v>
      </c>
      <c r="W397" s="151" t="s">
        <v>1212</v>
      </c>
      <c r="X397" s="104" t="s">
        <v>421</v>
      </c>
      <c r="Y397" s="129"/>
      <c r="Z397" s="104"/>
      <c r="AA397" s="105" t="s">
        <v>679</v>
      </c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5" t="str">
        <f>IF(BS_CONTROLE[[#This Row],[Entre - Estações]]=0, "-", BS_CONTROLE[[#This Row],[Entre - Estações]])</f>
        <v>ZGM-ZZV</v>
      </c>
      <c r="AN397" s="105">
        <f>IF(BS_CONTROLE[[#This Row],[SB]]=0, "-", BS_CONTROLE[[#This Row],[SB]])</f>
        <v>1181172</v>
      </c>
      <c r="AO397" s="105">
        <f>IF(BS_CONTROLE[[#This Row],[SUB]]=0, "-", BS_CONTROLE[[#This Row],[SUB]])</f>
        <v>53</v>
      </c>
      <c r="AP397" s="105">
        <f>BS_CONTROLE[[#This Row],[KM - Inicio]]</f>
        <v>116.81</v>
      </c>
      <c r="AQ397" s="105">
        <f>BS_CONTROLE[[#This Row],[KM - Inicio]]</f>
        <v>116.81</v>
      </c>
      <c r="AR397" s="108">
        <v>0.44930555555555557</v>
      </c>
      <c r="AS397" s="108">
        <v>0</v>
      </c>
      <c r="AT397" s="108">
        <v>0</v>
      </c>
      <c r="AU397" s="136"/>
      <c r="AV397" s="136"/>
      <c r="AW397" s="14"/>
      <c r="AX397" s="14"/>
      <c r="AY397" s="162">
        <f t="shared" si="42"/>
        <v>0</v>
      </c>
      <c r="AZ397" s="153"/>
      <c r="BA397" s="109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50"/>
      <c r="BG397" s="16"/>
      <c r="BH397" s="17">
        <v>0</v>
      </c>
      <c r="BI397" s="17"/>
      <c r="BJ397" s="17" t="s">
        <v>1277</v>
      </c>
      <c r="BK397" s="18" t="s">
        <v>1278</v>
      </c>
      <c r="BL397" s="16"/>
      <c r="BM397" s="130" t="s">
        <v>441</v>
      </c>
      <c r="BN397" s="130" t="s">
        <v>470</v>
      </c>
      <c r="BO397" s="130" t="s">
        <v>575</v>
      </c>
      <c r="BP397" s="18" t="s">
        <v>1278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8" t="str">
        <f t="shared" si="47"/>
        <v>SuperExecução</v>
      </c>
    </row>
    <row r="398" spans="1:72" hidden="1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7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2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8" t="str">
        <f t="shared" si="47"/>
        <v/>
      </c>
    </row>
    <row r="399" spans="1:72" hidden="1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7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2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8" t="str">
        <f t="shared" si="47"/>
        <v/>
      </c>
    </row>
    <row r="400" spans="1:72" hidden="1">
      <c r="A400" s="47" t="str">
        <f t="shared" si="43"/>
        <v>EXPANSÃO TURMA 146070</v>
      </c>
      <c r="B400" s="102">
        <v>46070</v>
      </c>
      <c r="C400" s="135">
        <f>IF(BS_CONTROLE[[#This Row],[DATA]]="","",WEEKNUM(BS_CONTROLE[[#This Row],[DATA]]))</f>
        <v>8</v>
      </c>
      <c r="D400" s="104" t="s">
        <v>703</v>
      </c>
      <c r="E400" s="157">
        <v>185</v>
      </c>
      <c r="F400" s="126" t="s">
        <v>704</v>
      </c>
      <c r="G400" s="142" t="str">
        <f>IF(D400="","*",VLOOKUP(F400,BS_ATIVIDADE[],3,FALSE))</f>
        <v>EXPANSÃO</v>
      </c>
      <c r="H400" s="106" t="s">
        <v>679</v>
      </c>
      <c r="I400" s="106" t="s">
        <v>679</v>
      </c>
      <c r="J400" s="105">
        <v>170</v>
      </c>
      <c r="K400" s="105">
        <v>110.87</v>
      </c>
      <c r="L400" s="105">
        <v>111.62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6">
        <v>0.35416666666666669</v>
      </c>
      <c r="P400" s="106">
        <v>0.125</v>
      </c>
      <c r="Q400" s="105">
        <v>1</v>
      </c>
      <c r="R400" s="10" t="str">
        <f>IFERROR(_xlfn.XLOOKUP(F400, BS_ATIVIDADE[ATIVIDADE],BS_ATIVIDADE[UNIDADE] ), "*")</f>
        <v>Nº DE SOLDA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5" t="s">
        <v>961</v>
      </c>
      <c r="W400" s="151" t="s">
        <v>1165</v>
      </c>
      <c r="X400" s="104" t="s">
        <v>421</v>
      </c>
      <c r="Y400" s="129" t="s">
        <v>424</v>
      </c>
      <c r="Z400" s="104"/>
      <c r="AA400" s="105" t="s">
        <v>679</v>
      </c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5" t="str">
        <f>IF(BS_CONTROLE[[#This Row],[Entre - Estações]]=0, "-", BS_CONTROLE[[#This Row],[Entre - Estações]])</f>
        <v>ZCD</v>
      </c>
      <c r="AN400" s="105" t="str">
        <f>IF(BS_CONTROLE[[#This Row],[SB]]=0, "-", BS_CONTROLE[[#This Row],[SB]])</f>
        <v>109ZCD2</v>
      </c>
      <c r="AO400" s="105">
        <f>IF(BS_CONTROLE[[#This Row],[SUB]]=0, "-", BS_CONTROLE[[#This Row],[SUB]])</f>
        <v>170</v>
      </c>
      <c r="AP400" s="105">
        <f>BS_CONTROLE[[#This Row],[KM - Inicio]]</f>
        <v>110.87</v>
      </c>
      <c r="AQ400" s="105">
        <f>BS_CONTROLE[[#This Row],[KM - Inicio]]</f>
        <v>110.87</v>
      </c>
      <c r="AR400" s="108">
        <v>0.33333333333333331</v>
      </c>
      <c r="AS400" s="108">
        <v>0.46736111111111112</v>
      </c>
      <c r="AT400" s="108">
        <v>0.5229166666666667</v>
      </c>
      <c r="AU400" s="136"/>
      <c r="AV400" s="136"/>
      <c r="AW400" s="14"/>
      <c r="AX400" s="14"/>
      <c r="AY400" s="162">
        <f t="shared" si="42"/>
        <v>5.555555555555558E-2</v>
      </c>
      <c r="AZ400" s="153"/>
      <c r="BA400" s="109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50"/>
      <c r="BG400" s="16">
        <v>0</v>
      </c>
      <c r="BH400" s="17">
        <v>2</v>
      </c>
      <c r="BI400" s="17"/>
      <c r="BJ400" s="17" t="s">
        <v>1279</v>
      </c>
      <c r="BK400" s="18" t="s">
        <v>1280</v>
      </c>
      <c r="BL400" s="16"/>
      <c r="BM400" s="130" t="s">
        <v>440</v>
      </c>
      <c r="BN400" s="130" t="s">
        <v>469</v>
      </c>
      <c r="BO400" s="130" t="s">
        <v>547</v>
      </c>
      <c r="BP400" s="18" t="s">
        <v>1281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8" t="str">
        <f t="shared" si="47"/>
        <v>CCOCirculaçãoIntervaloOportunidade</v>
      </c>
    </row>
    <row r="401" spans="1:72" hidden="1">
      <c r="A401" s="47" t="str">
        <f t="shared" si="43"/>
        <v>KLECIO (TP-699)46070</v>
      </c>
      <c r="B401" s="102">
        <v>46070</v>
      </c>
      <c r="C401" s="135">
        <f>IF(BS_CONTROLE[[#This Row],[DATA]]="","",WEEKNUM(BS_CONTROLE[[#This Row],[DATA]]))</f>
        <v>8</v>
      </c>
      <c r="D401" s="104" t="s">
        <v>695</v>
      </c>
      <c r="E401" s="157"/>
      <c r="F401" s="126" t="s">
        <v>696</v>
      </c>
      <c r="G401" s="142" t="str">
        <f>IF(D401="","*",VLOOKUP(F401,BS_ATIVIDADE[],3,FALSE))</f>
        <v>SOLDA</v>
      </c>
      <c r="H401" s="106" t="s">
        <v>679</v>
      </c>
      <c r="I401" s="106" t="s">
        <v>679</v>
      </c>
      <c r="J401" s="105">
        <v>68</v>
      </c>
      <c r="K401" s="105">
        <v>77.212999999999994</v>
      </c>
      <c r="L401" s="105" t="s">
        <v>679</v>
      </c>
      <c r="M401" s="127" t="s">
        <v>1239</v>
      </c>
      <c r="N401" s="127" t="s">
        <v>1240</v>
      </c>
      <c r="O401" s="106">
        <v>0.375</v>
      </c>
      <c r="P401" s="106">
        <v>6.25E-2</v>
      </c>
      <c r="Q401" s="105">
        <v>1</v>
      </c>
      <c r="R401" s="10" t="str">
        <f>IFERROR(_xlfn.XLOOKUP(F401, BS_ATIVIDADE[ATIVIDADE],BS_ATIVIDADE[UNIDADE] ), "*")</f>
        <v>Nº DE SOLDA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5" t="s">
        <v>699</v>
      </c>
      <c r="W401" s="151" t="s">
        <v>700</v>
      </c>
      <c r="X401" s="104" t="s">
        <v>421</v>
      </c>
      <c r="Y401" s="129" t="s">
        <v>424</v>
      </c>
      <c r="Z401" s="104"/>
      <c r="AA401" s="105" t="s">
        <v>679</v>
      </c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5" t="s">
        <v>358</v>
      </c>
      <c r="AN401" s="105" t="s">
        <v>356</v>
      </c>
      <c r="AO401" s="105">
        <v>70</v>
      </c>
      <c r="AP401" s="105">
        <v>77.400000000000006</v>
      </c>
      <c r="AQ401" s="105" t="s">
        <v>679</v>
      </c>
      <c r="AR401" s="108">
        <v>0.33124999999999999</v>
      </c>
      <c r="AS401" s="108">
        <v>0.37777777777777777</v>
      </c>
      <c r="AT401" s="108">
        <v>0.44027777777777777</v>
      </c>
      <c r="AU401" s="136"/>
      <c r="AV401" s="136"/>
      <c r="AW401" s="14"/>
      <c r="AX401" s="14"/>
      <c r="AY401" s="162">
        <f t="shared" si="42"/>
        <v>6.25E-2</v>
      </c>
      <c r="AZ401" s="153"/>
      <c r="BA401" s="109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>
        <v>2</v>
      </c>
      <c r="BI401" s="17"/>
      <c r="BJ401" s="17" t="s">
        <v>1282</v>
      </c>
      <c r="BK401" s="18" t="s">
        <v>1282</v>
      </c>
      <c r="BL401" s="16"/>
      <c r="BM401" s="130" t="s">
        <v>445</v>
      </c>
      <c r="BN401" s="130" t="s">
        <v>445</v>
      </c>
      <c r="BO401" s="130" t="s">
        <v>445</v>
      </c>
      <c r="BP401" s="18" t="s">
        <v>679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8" t="str">
        <f t="shared" si="47"/>
        <v>OKOK</v>
      </c>
    </row>
    <row r="402" spans="1:72" hidden="1">
      <c r="A402" s="47" t="str">
        <f t="shared" si="43"/>
        <v>E4246070</v>
      </c>
      <c r="B402" s="102">
        <v>46070</v>
      </c>
      <c r="C402" s="135">
        <f>IF(BS_CONTROLE[[#This Row],[DATA]]="","",WEEKNUM(BS_CONTROLE[[#This Row],[DATA]]))</f>
        <v>8</v>
      </c>
      <c r="D402" s="104" t="s">
        <v>749</v>
      </c>
      <c r="E402" s="157">
        <v>193</v>
      </c>
      <c r="F402" s="126" t="s">
        <v>750</v>
      </c>
      <c r="G402" s="142" t="str">
        <f>IF(D402="","*",VLOOKUP(F402,BS_ATIVIDADE[],3,FALSE))</f>
        <v>TRILHEIRO - DESCARGA</v>
      </c>
      <c r="H402" s="106" t="s">
        <v>1017</v>
      </c>
      <c r="I402" s="106" t="s">
        <v>1017</v>
      </c>
      <c r="J402" s="105">
        <v>68</v>
      </c>
      <c r="K402" s="105">
        <v>54.96</v>
      </c>
      <c r="L402" s="105">
        <v>57.484000000000002</v>
      </c>
      <c r="M402" s="127" t="s">
        <v>286</v>
      </c>
      <c r="N402" s="127" t="s">
        <v>1283</v>
      </c>
      <c r="O402" s="106">
        <v>0.4375</v>
      </c>
      <c r="P402" s="106">
        <v>0.16666666666666666</v>
      </c>
      <c r="Q402" s="105">
        <v>2496</v>
      </c>
      <c r="R402" s="10" t="str">
        <f>IFERROR(_xlfn.XLOOKUP(F402, BS_ATIVIDADE[ATIVIDADE],BS_ATIVIDADE[UNIDADE] ), "*")</f>
        <v>M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5" t="s">
        <v>714</v>
      </c>
      <c r="W402" s="151" t="s">
        <v>754</v>
      </c>
      <c r="X402" s="104" t="s">
        <v>416</v>
      </c>
      <c r="Y402" s="129" t="s">
        <v>415</v>
      </c>
      <c r="Z402" s="104"/>
      <c r="AA402" s="105" t="s">
        <v>1284</v>
      </c>
      <c r="AB402" s="103" t="s">
        <v>423</v>
      </c>
      <c r="AC402" s="152" t="s">
        <v>419</v>
      </c>
      <c r="AD402" s="107">
        <v>0.41666666666666669</v>
      </c>
      <c r="AE402" s="105" t="s">
        <v>1020</v>
      </c>
      <c r="AF402" s="105" t="s">
        <v>1021</v>
      </c>
      <c r="AG402" s="105" t="s">
        <v>679</v>
      </c>
      <c r="AH402" s="15"/>
      <c r="AI402" s="126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5" t="str">
        <f>IF(BS_CONTROLE[[#This Row],[Entre - Estações]]=0, "-", BS_CONTROLE[[#This Row],[Entre - Estações]])</f>
        <v>ZBM-ZHO</v>
      </c>
      <c r="AN402" s="105" t="str">
        <f>IF(BS_CONTROLE[[#This Row],[SB]]=0, "-", BS_CONTROLE[[#This Row],[SB]])</f>
        <v>ZBM1/ZK57ZHO</v>
      </c>
      <c r="AO402" s="105">
        <f>IF(BS_CONTROLE[[#This Row],[SUB]]=0, "-", BS_CONTROLE[[#This Row],[SUB]])</f>
        <v>68</v>
      </c>
      <c r="AP402" s="105">
        <f>BS_CONTROLE[[#This Row],[KM - Inicio]]</f>
        <v>54.96</v>
      </c>
      <c r="AQ402" s="105">
        <f>BS_CONTROLE[[#This Row],[KM - Inicio]]</f>
        <v>54.96</v>
      </c>
      <c r="AR402" s="108">
        <v>0</v>
      </c>
      <c r="AS402" s="108">
        <v>0</v>
      </c>
      <c r="AT402" s="108">
        <v>0</v>
      </c>
      <c r="AU402" s="136"/>
      <c r="AV402" s="136"/>
      <c r="AW402" s="14"/>
      <c r="AX402" s="14"/>
      <c r="AY402" s="162">
        <f t="shared" si="42"/>
        <v>0</v>
      </c>
      <c r="AZ402" s="153"/>
      <c r="BA402" s="109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50"/>
      <c r="BG402" s="16"/>
      <c r="BH402" s="17">
        <v>0</v>
      </c>
      <c r="BI402" s="17"/>
      <c r="BJ402" s="17" t="s">
        <v>1285</v>
      </c>
      <c r="BK402" s="18" t="s">
        <v>1285</v>
      </c>
      <c r="BL402" s="16"/>
      <c r="BM402" s="130" t="s">
        <v>439</v>
      </c>
      <c r="BN402" s="130" t="s">
        <v>459</v>
      </c>
      <c r="BO402" s="130" t="s">
        <v>556</v>
      </c>
      <c r="BP402" s="18" t="s">
        <v>1285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8" t="str">
        <f t="shared" si="47"/>
        <v>CCOEscalaEquipagem</v>
      </c>
    </row>
    <row r="403" spans="1:72" hidden="1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7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2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8" t="str">
        <f t="shared" si="47"/>
        <v/>
      </c>
    </row>
    <row r="404" spans="1:72" hidden="1">
      <c r="A404" s="47" t="str">
        <f t="shared" si="43"/>
        <v>ROGÉRIO (TP-730)46070</v>
      </c>
      <c r="B404" s="102">
        <v>46070</v>
      </c>
      <c r="C404" s="135">
        <f>IF(BS_CONTROLE[[#This Row],[DATA]]="","",WEEKNUM(BS_CONTROLE[[#This Row],[DATA]]))</f>
        <v>8</v>
      </c>
      <c r="D404" s="104" t="s">
        <v>857</v>
      </c>
      <c r="E404" s="157">
        <v>81</v>
      </c>
      <c r="F404" s="126" t="s">
        <v>721</v>
      </c>
      <c r="G404" s="142" t="str">
        <f>IF(D404="","*",VLOOKUP(F404,BS_ATIVIDADE[],3,FALSE))</f>
        <v>DORMENTE - SUBSTITUIÇÂO</v>
      </c>
      <c r="H404" s="106" t="s">
        <v>679</v>
      </c>
      <c r="I404" s="106" t="s">
        <v>679</v>
      </c>
      <c r="J404" s="105">
        <v>49</v>
      </c>
      <c r="K404" s="105">
        <v>225</v>
      </c>
      <c r="L404" s="105" t="s">
        <v>679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6">
        <v>0.375</v>
      </c>
      <c r="P404" s="106">
        <v>8.3333333333333329E-2</v>
      </c>
      <c r="Q404" s="105">
        <v>20</v>
      </c>
      <c r="R404" s="10" t="str">
        <f>IFERROR(_xlfn.XLOOKUP(F404, BS_ATIVIDADE[ATIVIDADE],BS_ATIVIDADE[UNIDADE] ), "*")</f>
        <v>Nº DE DORMENTES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5" t="s">
        <v>860</v>
      </c>
      <c r="W404" s="151" t="s">
        <v>1024</v>
      </c>
      <c r="X404" s="104" t="s">
        <v>421</v>
      </c>
      <c r="Y404" s="129" t="s">
        <v>424</v>
      </c>
      <c r="Z404" s="104"/>
      <c r="AA404" s="105" t="s">
        <v>679</v>
      </c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5" t="s">
        <v>1286</v>
      </c>
      <c r="AN404" s="105" t="s">
        <v>248</v>
      </c>
      <c r="AO404" s="105">
        <v>56</v>
      </c>
      <c r="AP404" s="105">
        <v>205</v>
      </c>
      <c r="AQ404" s="105" t="s">
        <v>679</v>
      </c>
      <c r="AR404" s="108">
        <v>0.375</v>
      </c>
      <c r="AS404" s="108">
        <v>0.47847222222222224</v>
      </c>
      <c r="AT404" s="108">
        <v>0.56180555555555556</v>
      </c>
      <c r="AU404" s="136"/>
      <c r="AV404" s="136"/>
      <c r="AW404" s="14"/>
      <c r="AX404" s="14"/>
      <c r="AY404" s="162">
        <f t="shared" si="42"/>
        <v>8.3333333333333315E-2</v>
      </c>
      <c r="AZ404" s="153"/>
      <c r="BA404" s="109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50"/>
      <c r="BG404" s="16"/>
      <c r="BH404" s="17">
        <v>2</v>
      </c>
      <c r="BI404" s="17"/>
      <c r="BJ404" s="17" t="s">
        <v>1287</v>
      </c>
      <c r="BK404" s="18" t="s">
        <v>1288</v>
      </c>
      <c r="BL404" s="16"/>
      <c r="BM404" s="130" t="s">
        <v>445</v>
      </c>
      <c r="BN404" s="130" t="s">
        <v>445</v>
      </c>
      <c r="BO404" s="130" t="s">
        <v>445</v>
      </c>
      <c r="BP404" s="18" t="s">
        <v>679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8" t="str">
        <f t="shared" si="47"/>
        <v>OKOK</v>
      </c>
    </row>
    <row r="405" spans="1:72" hidden="1">
      <c r="A405" s="47" t="str">
        <f t="shared" si="43"/>
        <v>W5946070</v>
      </c>
      <c r="B405" s="102">
        <v>46070</v>
      </c>
      <c r="C405" s="135">
        <f>IF(BS_CONTROLE[[#This Row],[DATA]]="","",WEEKNUM(BS_CONTROLE[[#This Row],[DATA]]))</f>
        <v>8</v>
      </c>
      <c r="D405" s="104" t="s">
        <v>726</v>
      </c>
      <c r="E405" s="157">
        <v>373</v>
      </c>
      <c r="F405" s="126" t="s">
        <v>713</v>
      </c>
      <c r="G405" s="142" t="str">
        <f>IF(D405="","*",VLOOKUP(F405,BS_ATIVIDADE[],3,FALSE))</f>
        <v>DORMENTE - DESCARGA</v>
      </c>
      <c r="H405" s="105" t="s">
        <v>104</v>
      </c>
      <c r="I405" s="105" t="s">
        <v>104</v>
      </c>
      <c r="J405" s="105">
        <v>49</v>
      </c>
      <c r="K405" s="105">
        <v>225</v>
      </c>
      <c r="L405" s="105">
        <v>225.5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6">
        <v>0.375</v>
      </c>
      <c r="P405" s="106">
        <v>4.1666666666666664E-2</v>
      </c>
      <c r="Q405" s="105">
        <v>196</v>
      </c>
      <c r="R405" s="10" t="str">
        <f>IFERROR(_xlfn.XLOOKUP(F405, BS_ATIVIDADE[ATIVIDADE],BS_ATIVIDADE[UNIDADE] ), "*")</f>
        <v>Nº DE DORMENTES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5" t="s">
        <v>860</v>
      </c>
      <c r="W405" s="151" t="s">
        <v>1289</v>
      </c>
      <c r="X405" s="104" t="s">
        <v>421</v>
      </c>
      <c r="Y405" s="129" t="s">
        <v>424</v>
      </c>
      <c r="Z405" s="104"/>
      <c r="AA405" s="105">
        <v>1</v>
      </c>
      <c r="AB405" s="103" t="s">
        <v>412</v>
      </c>
      <c r="AC405" s="152"/>
      <c r="AD405" s="107">
        <v>0.29166666666666669</v>
      </c>
      <c r="AE405" s="105">
        <v>7629</v>
      </c>
      <c r="AF405" s="105" t="s">
        <v>679</v>
      </c>
      <c r="AG405" s="105"/>
      <c r="AH405" s="15"/>
      <c r="AI405" s="126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5" t="str">
        <f>IF(BS_CONTROLE[[#This Row],[Entre - Estações]]=0, "-", BS_CONTROLE[[#This Row],[Entre - Estações]])</f>
        <v>ZXI-ZIC</v>
      </c>
      <c r="AN405" s="105" t="str">
        <f>IF(BS_CONTROLE[[#This Row],[SB]]=0, "-", BS_CONTROLE[[#This Row],[SB]])</f>
        <v>224ZIC1</v>
      </c>
      <c r="AO405" s="105">
        <f>IF(BS_CONTROLE[[#This Row],[SUB]]=0, "-", BS_CONTROLE[[#This Row],[SUB]])</f>
        <v>49</v>
      </c>
      <c r="AP405" s="105">
        <f>BS_CONTROLE[[#This Row],[KM - Inicio]]</f>
        <v>225</v>
      </c>
      <c r="AQ405" s="105">
        <f>BS_CONTROLE[[#This Row],[KM - Inicio]]</f>
        <v>225</v>
      </c>
      <c r="AR405" s="108">
        <v>0.33819444444444446</v>
      </c>
      <c r="AS405" s="108">
        <v>0.44861111111111113</v>
      </c>
      <c r="AT405" s="108">
        <v>0.49027777777777776</v>
      </c>
      <c r="AU405" s="136"/>
      <c r="AV405" s="136"/>
      <c r="AW405" s="14"/>
      <c r="AX405" s="14"/>
      <c r="AY405" s="162">
        <f t="shared" si="42"/>
        <v>4.166666666666663E-2</v>
      </c>
      <c r="AZ405" s="153"/>
      <c r="BA405" s="109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50"/>
      <c r="BG405" s="16"/>
      <c r="BH405" s="17">
        <v>2</v>
      </c>
      <c r="BI405" s="17"/>
      <c r="BJ405" s="17" t="s">
        <v>1290</v>
      </c>
      <c r="BK405" s="18" t="s">
        <v>1290</v>
      </c>
      <c r="BL405" s="16"/>
      <c r="BM405" s="130" t="s">
        <v>445</v>
      </c>
      <c r="BN405" s="130" t="s">
        <v>445</v>
      </c>
      <c r="BO405" s="130" t="s">
        <v>445</v>
      </c>
      <c r="BP405" s="18" t="s">
        <v>679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8" t="str">
        <f t="shared" si="47"/>
        <v>OKOK</v>
      </c>
    </row>
    <row r="406" spans="1:72" hidden="1">
      <c r="A406" s="47" t="str">
        <f t="shared" si="43"/>
        <v>V9346070</v>
      </c>
      <c r="B406" s="102">
        <v>46070</v>
      </c>
      <c r="C406" s="135">
        <f>IF(BS_CONTROLE[[#This Row],[DATA]]="","",WEEKNUM(BS_CONTROLE[[#This Row],[DATA]]))</f>
        <v>8</v>
      </c>
      <c r="D406" s="104" t="s">
        <v>978</v>
      </c>
      <c r="E406" s="157">
        <v>162</v>
      </c>
      <c r="F406" s="126" t="s">
        <v>687</v>
      </c>
      <c r="G406" s="142" t="str">
        <f>IF(D406="","*",VLOOKUP(F406,BS_ATIVIDADE[],3,FALSE))</f>
        <v>MECANIZAÇÃO - SOCADORA</v>
      </c>
      <c r="H406" s="105" t="s">
        <v>104</v>
      </c>
      <c r="I406" s="105" t="s">
        <v>104</v>
      </c>
      <c r="J406" s="105">
        <v>56</v>
      </c>
      <c r="K406" s="105">
        <v>204.4</v>
      </c>
      <c r="L406" s="105">
        <v>205.8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6">
        <v>0.375</v>
      </c>
      <c r="P406" s="106">
        <v>0.125</v>
      </c>
      <c r="Q406" s="105">
        <v>200</v>
      </c>
      <c r="R406" s="10" t="str">
        <f>IFERROR(_xlfn.XLOOKUP(F406, BS_ATIVIDADE[ATIVIDADE],BS_ATIVIDADE[UNIDADE] ), "*")</f>
        <v>M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5" t="s">
        <v>773</v>
      </c>
      <c r="W406" s="151" t="s">
        <v>688</v>
      </c>
      <c r="X406" s="104" t="s">
        <v>421</v>
      </c>
      <c r="Y406" s="129" t="s">
        <v>424</v>
      </c>
      <c r="Z406" s="104"/>
      <c r="AA406" s="105" t="s">
        <v>679</v>
      </c>
      <c r="AB406" s="103" t="s">
        <v>418</v>
      </c>
      <c r="AC406" s="152" t="s">
        <v>406</v>
      </c>
      <c r="AD406" s="107">
        <v>0.29166666666666669</v>
      </c>
      <c r="AE406" s="105">
        <v>7309</v>
      </c>
      <c r="AF406" s="105" t="s">
        <v>679</v>
      </c>
      <c r="AG406" s="105" t="s">
        <v>679</v>
      </c>
      <c r="AH406" s="15"/>
      <c r="AI406" s="126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5" t="str">
        <f>IF(BS_CONTROLE[[#This Row],[Entre - Estações]]=0, "-", BS_CONTROLE[[#This Row],[Entre - Estações]])</f>
        <v>ZYU-ZST</v>
      </c>
      <c r="AN406" s="105" t="str">
        <f>IF(BS_CONTROLE[[#This Row],[SB]]=0, "-", BS_CONTROLE[[#This Row],[SB]])</f>
        <v>ZYU206</v>
      </c>
      <c r="AO406" s="105">
        <f>IF(BS_CONTROLE[[#This Row],[SUB]]=0, "-", BS_CONTROLE[[#This Row],[SUB]])</f>
        <v>56</v>
      </c>
      <c r="AP406" s="105">
        <f>BS_CONTROLE[[#This Row],[KM - Inicio]]</f>
        <v>204.4</v>
      </c>
      <c r="AQ406" s="105">
        <f>BS_CONTROLE[[#This Row],[KM - Inicio]]</f>
        <v>204.4</v>
      </c>
      <c r="AR406" s="108">
        <v>0</v>
      </c>
      <c r="AS406" s="108">
        <v>0</v>
      </c>
      <c r="AT406" s="108">
        <v>0</v>
      </c>
      <c r="AU406" s="136"/>
      <c r="AV406" s="136"/>
      <c r="AW406" s="14"/>
      <c r="AX406" s="14"/>
      <c r="AY406" s="162">
        <f t="shared" si="42"/>
        <v>0</v>
      </c>
      <c r="AZ406" s="153"/>
      <c r="BA406" s="109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50"/>
      <c r="BG406" s="16"/>
      <c r="BH406" s="17">
        <v>0</v>
      </c>
      <c r="BI406" s="17"/>
      <c r="BJ406" s="17" t="s">
        <v>1291</v>
      </c>
      <c r="BK406" s="18" t="s">
        <v>1291</v>
      </c>
      <c r="BL406" s="16"/>
      <c r="BM406" s="130" t="s">
        <v>437</v>
      </c>
      <c r="BN406" s="130" t="s">
        <v>457</v>
      </c>
      <c r="BO406" s="130" t="s">
        <v>553</v>
      </c>
      <c r="BP406" s="18" t="s">
        <v>1291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8" t="str">
        <f t="shared" si="47"/>
        <v>MecanizaçãoOperação</v>
      </c>
    </row>
    <row r="407" spans="1:72" hidden="1">
      <c r="A407" s="47" t="str">
        <f t="shared" si="43"/>
        <v>ROBSON (TF-701)46070</v>
      </c>
      <c r="B407" s="102">
        <v>46070</v>
      </c>
      <c r="C407" s="135">
        <f>IF(BS_CONTROLE[[#This Row],[DATA]]="","",WEEKNUM(BS_CONTROLE[[#This Row],[DATA]]))</f>
        <v>8</v>
      </c>
      <c r="D407" s="104" t="s">
        <v>732</v>
      </c>
      <c r="E407" s="157">
        <v>310</v>
      </c>
      <c r="F407" s="126" t="s">
        <v>721</v>
      </c>
      <c r="G407" s="142" t="str">
        <f>IF(D407="","*",VLOOKUP(F407,BS_ATIVIDADE[],3,FALSE))</f>
        <v>DORMENTE - SUBSTITUIÇÂO</v>
      </c>
      <c r="H407" s="106" t="s">
        <v>679</v>
      </c>
      <c r="I407" s="106" t="s">
        <v>679</v>
      </c>
      <c r="J407" s="105">
        <v>56</v>
      </c>
      <c r="K407" s="105">
        <v>190.3</v>
      </c>
      <c r="L407" s="105">
        <v>190.5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6">
        <v>0.375</v>
      </c>
      <c r="P407" s="106">
        <v>8.3333333333333329E-2</v>
      </c>
      <c r="Q407" s="105">
        <v>50</v>
      </c>
      <c r="R407" s="10" t="str">
        <f>IFERROR(_xlfn.XLOOKUP(F407, BS_ATIVIDADE[ATIVIDADE],BS_ATIVIDADE[UNIDADE] ), "*")</f>
        <v>Nº DE DORMENTES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5" t="s">
        <v>773</v>
      </c>
      <c r="W407" s="151" t="s">
        <v>1024</v>
      </c>
      <c r="X407" s="104" t="s">
        <v>421</v>
      </c>
      <c r="Y407" s="129" t="s">
        <v>424</v>
      </c>
      <c r="Z407" s="104"/>
      <c r="AA407" s="105" t="s">
        <v>679</v>
      </c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5" t="str">
        <f>IF(BS_CONTROLE[[#This Row],[Entre - Estações]]=0, "-", BS_CONTROLE[[#This Row],[Entre - Estações]])</f>
        <v>ZDY-ZFY</v>
      </c>
      <c r="AN407" s="105" t="str">
        <f>IF(BS_CONTROLE[[#This Row],[SB]]=0, "-", BS_CONTROLE[[#This Row],[SB]])</f>
        <v>189ZFY</v>
      </c>
      <c r="AO407" s="105">
        <f>IF(BS_CONTROLE[[#This Row],[SUB]]=0, "-", BS_CONTROLE[[#This Row],[SUB]])</f>
        <v>56</v>
      </c>
      <c r="AP407" s="105">
        <f>BS_CONTROLE[[#This Row],[KM - Inicio]]</f>
        <v>190.3</v>
      </c>
      <c r="AQ407" s="105">
        <f>BS_CONTROLE[[#This Row],[KM - Inicio]]</f>
        <v>190.3</v>
      </c>
      <c r="AR407" s="108">
        <v>0.39861111111111114</v>
      </c>
      <c r="AS407" s="108">
        <v>0.47569444444444442</v>
      </c>
      <c r="AT407" s="108">
        <v>0.55902777777777779</v>
      </c>
      <c r="AU407" s="136"/>
      <c r="AV407" s="136"/>
      <c r="AW407" s="14"/>
      <c r="AX407" s="14"/>
      <c r="AY407" s="162">
        <f t="shared" si="42"/>
        <v>8.333333333333337E-2</v>
      </c>
      <c r="AZ407" s="153"/>
      <c r="BA407" s="109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50"/>
      <c r="BG407" s="16"/>
      <c r="BH407" s="17">
        <v>2</v>
      </c>
      <c r="BI407" s="17"/>
      <c r="BJ407" s="17" t="s">
        <v>1292</v>
      </c>
      <c r="BK407" s="18" t="s">
        <v>1293</v>
      </c>
      <c r="BL407" s="16"/>
      <c r="BM407" s="130" t="s">
        <v>441</v>
      </c>
      <c r="BN407" s="130" t="s">
        <v>470</v>
      </c>
      <c r="BO407" s="130" t="s">
        <v>562</v>
      </c>
      <c r="BP407" s="18" t="s">
        <v>1293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8" t="str">
        <f t="shared" si="47"/>
        <v>SuperExecução</v>
      </c>
    </row>
    <row r="408" spans="1:72" hidden="1">
      <c r="A408" s="47" t="str">
        <f t="shared" si="43"/>
        <v>JACIANO (TF-674)46070</v>
      </c>
      <c r="B408" s="102">
        <v>46070</v>
      </c>
      <c r="C408" s="135">
        <f>IF(BS_CONTROLE[[#This Row],[DATA]]="","",WEEKNUM(BS_CONTROLE[[#This Row],[DATA]]))</f>
        <v>8</v>
      </c>
      <c r="D408" s="104" t="s">
        <v>1183</v>
      </c>
      <c r="E408" s="157"/>
      <c r="F408" s="126" t="s">
        <v>721</v>
      </c>
      <c r="G408" s="142" t="str">
        <f>IF(D408="","*",VLOOKUP(F408,BS_ATIVIDADE[],3,FALSE))</f>
        <v>DORMENTE - SUBSTITUIÇÂO</v>
      </c>
      <c r="H408" s="106" t="s">
        <v>679</v>
      </c>
      <c r="I408" s="106" t="s">
        <v>679</v>
      </c>
      <c r="J408" s="105">
        <v>56</v>
      </c>
      <c r="K408" s="105">
        <v>191</v>
      </c>
      <c r="L408" s="105">
        <v>190.5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6">
        <v>0.375</v>
      </c>
      <c r="P408" s="106">
        <v>8.3333333333333329E-2</v>
      </c>
      <c r="Q408" s="105">
        <v>50</v>
      </c>
      <c r="R408" s="10" t="str">
        <f>IFERROR(_xlfn.XLOOKUP(F408, BS_ATIVIDADE[ATIVIDADE],BS_ATIVIDADE[UNIDADE] ), "*")</f>
        <v>Nº DE DORMENTES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5" t="s">
        <v>773</v>
      </c>
      <c r="W408" s="151" t="s">
        <v>1024</v>
      </c>
      <c r="X408" s="104" t="s">
        <v>421</v>
      </c>
      <c r="Y408" s="129" t="s">
        <v>424</v>
      </c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5" t="str">
        <f>IF(BS_CONTROLE[[#This Row],[Entre - Estações]]=0, "-", BS_CONTROLE[[#This Row],[Entre - Estações]])</f>
        <v>ZDY-ZFY</v>
      </c>
      <c r="AN408" s="105" t="str">
        <f>IF(BS_CONTROLE[[#This Row],[SB]]=0, "-", BS_CONTROLE[[#This Row],[SB]])</f>
        <v>189ZFY</v>
      </c>
      <c r="AO408" s="105">
        <f>IF(BS_CONTROLE[[#This Row],[SUB]]=0, "-", BS_CONTROLE[[#This Row],[SUB]])</f>
        <v>56</v>
      </c>
      <c r="AP408" s="105">
        <f>BS_CONTROLE[[#This Row],[KM - Inicio]]</f>
        <v>191</v>
      </c>
      <c r="AQ408" s="105">
        <f>BS_CONTROLE[[#This Row],[KM - Inicio]]</f>
        <v>191</v>
      </c>
      <c r="AR408" s="108">
        <v>0.39861111111111114</v>
      </c>
      <c r="AS408" s="108">
        <v>0.47569444444444442</v>
      </c>
      <c r="AT408" s="108">
        <v>0.55902777777777779</v>
      </c>
      <c r="AU408" s="136"/>
      <c r="AV408" s="136"/>
      <c r="AW408" s="14"/>
      <c r="AX408" s="14"/>
      <c r="AY408" s="162">
        <f t="shared" si="42"/>
        <v>8.333333333333337E-2</v>
      </c>
      <c r="AZ408" s="153"/>
      <c r="BA408" s="109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50"/>
      <c r="BG408" s="16"/>
      <c r="BH408" s="17">
        <v>2</v>
      </c>
      <c r="BI408" s="17"/>
      <c r="BJ408" s="17" t="s">
        <v>1292</v>
      </c>
      <c r="BK408" s="18" t="s">
        <v>1293</v>
      </c>
      <c r="BL408" s="16"/>
      <c r="BM408" s="130" t="s">
        <v>441</v>
      </c>
      <c r="BN408" s="130" t="s">
        <v>470</v>
      </c>
      <c r="BO408" s="130" t="s">
        <v>562</v>
      </c>
      <c r="BP408" s="18" t="s">
        <v>1293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8" t="str">
        <f t="shared" si="47"/>
        <v>SuperExecução</v>
      </c>
    </row>
    <row r="409" spans="1:72" hidden="1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7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2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8" t="str">
        <f t="shared" si="47"/>
        <v/>
      </c>
    </row>
    <row r="410" spans="1:72" hidden="1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7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2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8" t="str">
        <f t="shared" si="47"/>
        <v/>
      </c>
    </row>
    <row r="411" spans="1:72" hidden="1">
      <c r="A411" s="47" t="str">
        <f t="shared" si="43"/>
        <v>SUPER ZWW46070</v>
      </c>
      <c r="B411" s="102">
        <v>46070</v>
      </c>
      <c r="C411" s="135">
        <f>IF(BS_CONTROLE[[#This Row],[DATA]]="","",WEEKNUM(BS_CONTROLE[[#This Row],[DATA]]))</f>
        <v>8</v>
      </c>
      <c r="D411" s="104" t="s">
        <v>1074</v>
      </c>
      <c r="E411" s="157">
        <v>405</v>
      </c>
      <c r="F411" s="126" t="s">
        <v>820</v>
      </c>
      <c r="G411" s="142" t="str">
        <f>IF(D411="","*",VLOOKUP(F411,BS_ATIVIDADE[],3,FALSE))</f>
        <v>OUTROS</v>
      </c>
      <c r="H411" s="106" t="s">
        <v>679</v>
      </c>
      <c r="I411" s="106" t="s">
        <v>679</v>
      </c>
      <c r="J411" s="105">
        <v>55</v>
      </c>
      <c r="K411" s="105">
        <v>97.843000000000004</v>
      </c>
      <c r="L411" s="105">
        <v>108.22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6">
        <v>0.40277777777777779</v>
      </c>
      <c r="P411" s="106">
        <v>0.125</v>
      </c>
      <c r="Q411" s="105">
        <v>1</v>
      </c>
      <c r="R411" s="10" t="str">
        <f>IFERROR(_xlfn.XLOOKUP(F411, BS_ATIVIDADE[ATIVIDADE],BS_ATIVIDADE[UNIDADE] ), "*")</f>
        <v>BINÁRIO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5" t="s">
        <v>908</v>
      </c>
      <c r="W411" s="151" t="s">
        <v>1294</v>
      </c>
      <c r="X411" s="104" t="s">
        <v>416</v>
      </c>
      <c r="Y411" s="129" t="s">
        <v>415</v>
      </c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5" t="str">
        <f>IF(BS_CONTROLE[[#This Row],[Entre - Estações]]=0, "-", BS_CONTROLE[[#This Row],[Entre - Estações]])</f>
        <v>ZKW-ZLU</v>
      </c>
      <c r="AN411" s="105" t="str">
        <f>IF(BS_CONTROLE[[#This Row],[SB]]=0, "-", BS_CONTROLE[[#This Row],[SB]])</f>
        <v>102ZKW2</v>
      </c>
      <c r="AO411" s="105">
        <f>IF(BS_CONTROLE[[#This Row],[SUB]]=0, "-", BS_CONTROLE[[#This Row],[SUB]])</f>
        <v>55</v>
      </c>
      <c r="AP411" s="105">
        <f>BS_CONTROLE[[#This Row],[KM - Inicio]]</f>
        <v>97.843000000000004</v>
      </c>
      <c r="AQ411" s="105">
        <f>BS_CONTROLE[[#This Row],[KM - Inicio]]</f>
        <v>97.843000000000004</v>
      </c>
      <c r="AR411" s="108">
        <v>0</v>
      </c>
      <c r="AS411" s="108">
        <v>0</v>
      </c>
      <c r="AT411" s="108">
        <v>0</v>
      </c>
      <c r="AU411" s="136"/>
      <c r="AV411" s="136"/>
      <c r="AW411" s="14"/>
      <c r="AX411" s="14"/>
      <c r="AY411" s="162">
        <f t="shared" si="42"/>
        <v>0</v>
      </c>
      <c r="AZ411" s="153"/>
      <c r="BA411" s="109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50"/>
      <c r="BG411" s="16"/>
      <c r="BH411" s="17">
        <v>0</v>
      </c>
      <c r="BI411" s="17"/>
      <c r="BJ411" s="17" t="s">
        <v>1295</v>
      </c>
      <c r="BK411" s="18" t="s">
        <v>1295</v>
      </c>
      <c r="BL411" s="16"/>
      <c r="BM411" s="130" t="s">
        <v>441</v>
      </c>
      <c r="BN411" s="130" t="s">
        <v>470</v>
      </c>
      <c r="BO411" s="130" t="s">
        <v>572</v>
      </c>
      <c r="BP411" s="18" t="s">
        <v>1295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8" t="str">
        <f t="shared" si="47"/>
        <v>SuperExecução</v>
      </c>
    </row>
    <row r="412" spans="1:72" hidden="1">
      <c r="A412" s="47" t="str">
        <f t="shared" si="43"/>
        <v>V8946070</v>
      </c>
      <c r="B412" s="102">
        <v>46070</v>
      </c>
      <c r="C412" s="135">
        <f>IF(BS_CONTROLE[[#This Row],[DATA]]="","",WEEKNUM(BS_CONTROLE[[#This Row],[DATA]]))</f>
        <v>8</v>
      </c>
      <c r="D412" s="104" t="s">
        <v>746</v>
      </c>
      <c r="E412" s="157"/>
      <c r="F412" s="126" t="s">
        <v>687</v>
      </c>
      <c r="G412" s="142" t="str">
        <f>IF(D412="","*",VLOOKUP(F412,BS_ATIVIDADE[],3,FALSE))</f>
        <v>MECANIZAÇÃO - SOCADORA</v>
      </c>
      <c r="H412" s="106" t="s">
        <v>201</v>
      </c>
      <c r="I412" s="106" t="s">
        <v>201</v>
      </c>
      <c r="J412" s="105">
        <v>55</v>
      </c>
      <c r="K412" s="105">
        <v>97.9</v>
      </c>
      <c r="L412" s="105">
        <v>100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6">
        <v>0.39583333333333331</v>
      </c>
      <c r="P412" s="106">
        <v>6.9444444444444447E-4</v>
      </c>
      <c r="Q412" s="105">
        <v>480</v>
      </c>
      <c r="R412" s="10" t="str">
        <f>IFERROR(_xlfn.XLOOKUP(F412, BS_ATIVIDADE[ATIVIDADE],BS_ATIVIDADE[UNIDADE] ), "*")</f>
        <v>M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51" t="s">
        <v>709</v>
      </c>
      <c r="W412" s="151" t="s">
        <v>688</v>
      </c>
      <c r="X412" s="104" t="s">
        <v>416</v>
      </c>
      <c r="Y412" s="129" t="s">
        <v>415</v>
      </c>
      <c r="Z412" s="104"/>
      <c r="AA412" s="105">
        <v>1</v>
      </c>
      <c r="AB412" s="103" t="s">
        <v>412</v>
      </c>
      <c r="AC412" s="152"/>
      <c r="AD412" s="107">
        <v>0.35416666666666669</v>
      </c>
      <c r="AE412" s="105">
        <v>6239</v>
      </c>
      <c r="AF412" s="105" t="s">
        <v>679</v>
      </c>
      <c r="AG412" s="105"/>
      <c r="AH412" s="15"/>
      <c r="AI412" s="126" t="s">
        <v>678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5" t="s">
        <v>1259</v>
      </c>
      <c r="AN412" s="105" t="s">
        <v>1260</v>
      </c>
      <c r="AO412" s="105">
        <f>IF(BS_CONTROLE[[#This Row],[SUB]]=0, "-", BS_CONTROLE[[#This Row],[SUB]])</f>
        <v>55</v>
      </c>
      <c r="AP412" s="105">
        <v>134</v>
      </c>
      <c r="AQ412" s="105">
        <v>102</v>
      </c>
      <c r="AR412" s="108">
        <v>0.41319444444444442</v>
      </c>
      <c r="AS412" s="108">
        <v>0</v>
      </c>
      <c r="AT412" s="108">
        <v>6.9444444444444447E-4</v>
      </c>
      <c r="AU412" s="136"/>
      <c r="AV412" s="136"/>
      <c r="AW412" s="14"/>
      <c r="AX412" s="14"/>
      <c r="AY412" s="162">
        <f t="shared" si="42"/>
        <v>6.9444444444444447E-4</v>
      </c>
      <c r="AZ412" s="153"/>
      <c r="BA412" s="109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50"/>
      <c r="BG412" s="16"/>
      <c r="BH412" s="17">
        <v>2</v>
      </c>
      <c r="BI412" s="17"/>
      <c r="BJ412" s="17" t="s">
        <v>1296</v>
      </c>
      <c r="BK412" s="18" t="s">
        <v>1297</v>
      </c>
      <c r="BL412" s="16"/>
      <c r="BM412" s="130" t="s">
        <v>437</v>
      </c>
      <c r="BN412" s="130" t="s">
        <v>457</v>
      </c>
      <c r="BO412" s="130" t="s">
        <v>573</v>
      </c>
      <c r="BP412" s="18" t="s">
        <v>1297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8" t="str">
        <f t="shared" si="47"/>
        <v>MecanizaçãoOperação</v>
      </c>
    </row>
    <row r="413" spans="1:72" hidden="1">
      <c r="A413" s="47" t="str">
        <f t="shared" si="43"/>
        <v>E1746070</v>
      </c>
      <c r="B413" s="102">
        <v>46070</v>
      </c>
      <c r="C413" s="135">
        <f>IF(BS_CONTROLE[[#This Row],[DATA]]="","",WEEKNUM(BS_CONTROLE[[#This Row],[DATA]]))</f>
        <v>8</v>
      </c>
      <c r="D413" s="104" t="s">
        <v>692</v>
      </c>
      <c r="E413" s="157">
        <v>4</v>
      </c>
      <c r="F413" s="126" t="s">
        <v>693</v>
      </c>
      <c r="G413" s="142" t="str">
        <f>IF(D413="","*",VLOOKUP(F413,BS_ATIVIDADE[],3,FALSE))</f>
        <v>CAMINHÂO - SOLDA</v>
      </c>
      <c r="H413" s="106" t="s">
        <v>201</v>
      </c>
      <c r="I413" s="106" t="s">
        <v>201</v>
      </c>
      <c r="J413" s="105">
        <v>55</v>
      </c>
      <c r="K413" s="105">
        <v>103.9</v>
      </c>
      <c r="L413" s="105" t="s">
        <v>679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7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6">
        <v>0.39583333333333331</v>
      </c>
      <c r="P413" s="106">
        <v>6.9444444444444447E-4</v>
      </c>
      <c r="Q413" s="105">
        <v>2</v>
      </c>
      <c r="R413" s="10" t="str">
        <f>IFERROR(_xlfn.XLOOKUP(F413, BS_ATIVIDADE[ATIVIDADE],BS_ATIVIDADE[UNIDADE] ), "*")</f>
        <v>Nº DE SOLDA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5" t="s">
        <v>742</v>
      </c>
      <c r="W413" s="151" t="s">
        <v>743</v>
      </c>
      <c r="X413" s="104" t="s">
        <v>416</v>
      </c>
      <c r="Y413" s="129" t="s">
        <v>415</v>
      </c>
      <c r="Z413" s="104"/>
      <c r="AA413" s="105">
        <v>1</v>
      </c>
      <c r="AB413" s="103" t="s">
        <v>412</v>
      </c>
      <c r="AC413" s="152"/>
      <c r="AD413" s="107">
        <v>0.35416666666666669</v>
      </c>
      <c r="AE413" s="105">
        <v>6251</v>
      </c>
      <c r="AF413" s="105" t="s">
        <v>679</v>
      </c>
      <c r="AG413" s="105" t="s">
        <v>679</v>
      </c>
      <c r="AH413" s="15"/>
      <c r="AI413" s="126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5" t="str">
        <f>IF(BS_CONTROLE[[#This Row],[Entre - Estações]]=0, "-", BS_CONTROLE[[#This Row],[Entre - Estações]])</f>
        <v>ZKW-ZLU</v>
      </c>
      <c r="AN413" s="105">
        <f>IF(BS_CONTROLE[[#This Row],[SB]]=0, "-", BS_CONTROLE[[#This Row],[SB]])</f>
        <v>1051032</v>
      </c>
      <c r="AO413" s="105">
        <f>IF(BS_CONTROLE[[#This Row],[SUB]]=0, "-", BS_CONTROLE[[#This Row],[SUB]])</f>
        <v>55</v>
      </c>
      <c r="AP413" s="105">
        <f>BS_CONTROLE[[#This Row],[KM - Inicio]]</f>
        <v>103.9</v>
      </c>
      <c r="AQ413" s="105">
        <f>BS_CONTROLE[[#This Row],[KM - Inicio]]</f>
        <v>103.9</v>
      </c>
      <c r="AR413" s="108">
        <v>0.33680555555555558</v>
      </c>
      <c r="AS413" s="108">
        <v>0</v>
      </c>
      <c r="AT413" s="108">
        <v>0</v>
      </c>
      <c r="AU413" s="136"/>
      <c r="AV413" s="136"/>
      <c r="AW413" s="14"/>
      <c r="AX413" s="14"/>
      <c r="AY413" s="162">
        <f t="shared" si="42"/>
        <v>0</v>
      </c>
      <c r="AZ413" s="153"/>
      <c r="BA413" s="109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50"/>
      <c r="BG413" s="16"/>
      <c r="BH413" s="17">
        <v>0</v>
      </c>
      <c r="BI413" s="17"/>
      <c r="BJ413" s="17" t="s">
        <v>1298</v>
      </c>
      <c r="BK413" s="18" t="s">
        <v>1298</v>
      </c>
      <c r="BL413" s="16"/>
      <c r="BM413" s="130" t="s">
        <v>441</v>
      </c>
      <c r="BN413" s="130" t="s">
        <v>470</v>
      </c>
      <c r="BO413" s="130" t="s">
        <v>580</v>
      </c>
      <c r="BP413" s="18" t="s">
        <v>1298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8" t="str">
        <f t="shared" si="47"/>
        <v>SuperExecução</v>
      </c>
    </row>
    <row r="414" spans="1:72" hidden="1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7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2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8" t="str">
        <f t="shared" si="47"/>
        <v/>
      </c>
    </row>
    <row r="415" spans="1:72" hidden="1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7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2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8" t="str">
        <f t="shared" si="47"/>
        <v/>
      </c>
    </row>
    <row r="416" spans="1:72" hidden="1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7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2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8" t="str">
        <f t="shared" si="47"/>
        <v/>
      </c>
    </row>
    <row r="417" spans="1:72" ht="30" hidden="1" customHeight="1">
      <c r="A417" s="47" t="str">
        <f t="shared" si="43"/>
        <v>MODERNIZAÇÃO SERRA46070</v>
      </c>
      <c r="B417" s="102">
        <v>46070</v>
      </c>
      <c r="C417" s="135">
        <f>IF(BS_CONTROLE[[#This Row],[DATA]]="","",WEEKNUM(BS_CONTROLE[[#This Row],[DATA]]))</f>
        <v>8</v>
      </c>
      <c r="D417" s="104" t="s">
        <v>819</v>
      </c>
      <c r="E417" s="157">
        <v>61</v>
      </c>
      <c r="F417" s="126" t="s">
        <v>820</v>
      </c>
      <c r="G417" s="142" t="str">
        <f>IF(D417="","*",VLOOKUP(F417,BS_ATIVIDADE[],3,FALSE))</f>
        <v>OUTROS</v>
      </c>
      <c r="H417" s="106" t="s">
        <v>679</v>
      </c>
      <c r="I417" s="106" t="s">
        <v>679</v>
      </c>
      <c r="J417" s="105">
        <v>55</v>
      </c>
      <c r="K417" s="105">
        <v>145.828</v>
      </c>
      <c r="L417" s="105">
        <v>151.78</v>
      </c>
      <c r="M417" s="127" t="s">
        <v>63</v>
      </c>
      <c r="N417" s="127" t="s">
        <v>987</v>
      </c>
      <c r="O417" s="106">
        <v>0.33333333333333331</v>
      </c>
      <c r="P417" s="106">
        <v>0.33333333333333331</v>
      </c>
      <c r="Q417" s="105">
        <v>1</v>
      </c>
      <c r="R417" s="10" t="str">
        <f>IFERROR(_xlfn.XLOOKUP(F417, BS_ATIVIDADE[ATIVIDADE],BS_ATIVIDADE[UNIDADE] ), "*")</f>
        <v>BINÁRIO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5" t="s">
        <v>1299</v>
      </c>
      <c r="W417" s="151" t="s">
        <v>1300</v>
      </c>
      <c r="X417" s="104" t="s">
        <v>416</v>
      </c>
      <c r="Y417" s="129" t="s">
        <v>415</v>
      </c>
      <c r="Z417" s="104"/>
      <c r="AA417" s="105" t="s">
        <v>679</v>
      </c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5" t="str">
        <f>IF(BS_CONTROLE[[#This Row],[Entre - Estações]]=0, "-", BS_CONTROLE[[#This Row],[Entre - Estações]])</f>
        <v>ZEJ-ZRB</v>
      </c>
      <c r="AN417" s="105" t="str">
        <f>IF(BS_CONTROLE[[#This Row],[SB]]=0, "-", BS_CONTROLE[[#This Row],[SB]])</f>
        <v>ZEJZRB</v>
      </c>
      <c r="AO417" s="105">
        <f>IF(BS_CONTROLE[[#This Row],[SUB]]=0, "-", BS_CONTROLE[[#This Row],[SUB]])</f>
        <v>55</v>
      </c>
      <c r="AP417" s="105">
        <f>BS_CONTROLE[[#This Row],[KM - Inicio]]</f>
        <v>145.828</v>
      </c>
      <c r="AQ417" s="105">
        <f>BS_CONTROLE[[#This Row],[KM - Inicio]]</f>
        <v>145.828</v>
      </c>
      <c r="AR417" s="108">
        <v>0.50277777777777777</v>
      </c>
      <c r="AS417" s="108">
        <v>0.50277777777777777</v>
      </c>
      <c r="AT417" s="108">
        <v>0.83611111111111114</v>
      </c>
      <c r="AU417" s="136"/>
      <c r="AV417" s="136"/>
      <c r="AW417" s="14"/>
      <c r="AX417" s="14"/>
      <c r="AY417" s="162">
        <f t="shared" si="42"/>
        <v>0.33333333333333337</v>
      </c>
      <c r="AZ417" s="153"/>
      <c r="BA417" s="198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50"/>
      <c r="BG417" s="16"/>
      <c r="BH417" s="17">
        <v>2</v>
      </c>
      <c r="BI417" s="17"/>
      <c r="BJ417" s="17" t="s">
        <v>1301</v>
      </c>
      <c r="BK417" s="18" t="s">
        <v>1302</v>
      </c>
      <c r="BL417" s="16"/>
      <c r="BM417" s="130" t="s">
        <v>445</v>
      </c>
      <c r="BN417" s="130" t="s">
        <v>445</v>
      </c>
      <c r="BO417" s="130" t="s">
        <v>445</v>
      </c>
      <c r="BP417" s="18" t="s">
        <v>679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8" t="str">
        <f t="shared" si="47"/>
        <v>OKOK</v>
      </c>
    </row>
    <row r="418" spans="1:72" ht="19.5" hidden="1" customHeight="1">
      <c r="A418" s="47" t="str">
        <f t="shared" si="43"/>
        <v>W9646070</v>
      </c>
      <c r="B418" s="102">
        <v>46070</v>
      </c>
      <c r="C418" s="135">
        <f>IF(BS_CONTROLE[[#This Row],[DATA]]="","",WEEKNUM(BS_CONTROLE[[#This Row],[DATA]]))</f>
        <v>8</v>
      </c>
      <c r="D418" s="104" t="s">
        <v>766</v>
      </c>
      <c r="E418" s="157">
        <v>412</v>
      </c>
      <c r="F418" s="126" t="s">
        <v>767</v>
      </c>
      <c r="G418" s="142" t="str">
        <f>IF(D418="","*",VLOOKUP(F418,BS_ATIVIDADE[],3,FALSE))</f>
        <v>MODERNIZAÇÃO</v>
      </c>
      <c r="H418" s="106" t="s">
        <v>816</v>
      </c>
      <c r="I418" s="106" t="s">
        <v>816</v>
      </c>
      <c r="J418" s="105">
        <v>55</v>
      </c>
      <c r="K418" s="105">
        <v>151.78</v>
      </c>
      <c r="L418" s="105" t="s">
        <v>679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6">
        <v>0.3125</v>
      </c>
      <c r="P418" s="106">
        <v>6.9444444444444447E-4</v>
      </c>
      <c r="Q418" s="105">
        <v>3000</v>
      </c>
      <c r="R418" s="10" t="str">
        <f>IFERROR(_xlfn.XLOOKUP(F418, BS_ATIVIDADE[ATIVIDADE],BS_ATIVIDADE[UNIDADE] ), "*")</f>
        <v>Nº DE DORMENTES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5" t="s">
        <v>1299</v>
      </c>
      <c r="W418" s="151" t="s">
        <v>1303</v>
      </c>
      <c r="X418" s="104" t="s">
        <v>416</v>
      </c>
      <c r="Y418" s="129" t="s">
        <v>415</v>
      </c>
      <c r="Z418" s="104"/>
      <c r="AA418" s="105">
        <v>1</v>
      </c>
      <c r="AB418" s="103" t="s">
        <v>412</v>
      </c>
      <c r="AC418" s="152"/>
      <c r="AD418" s="107">
        <v>0.29166666666666669</v>
      </c>
      <c r="AE418" s="105" t="s">
        <v>679</v>
      </c>
      <c r="AF418" s="105"/>
      <c r="AG418" s="105"/>
      <c r="AH418" s="15"/>
      <c r="AI418" s="126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5" t="str">
        <f>IF(BS_CONTROLE[[#This Row],[Entre - Estações]]=0, "-", BS_CONTROLE[[#This Row],[Entre - Estações]])</f>
        <v>ZEJ-ZRB</v>
      </c>
      <c r="AN418" s="105" t="str">
        <f>IF(BS_CONTROLE[[#This Row],[SB]]=0, "-", BS_CONTROLE[[#This Row],[SB]])</f>
        <v>ZRB1502</v>
      </c>
      <c r="AO418" s="105">
        <f>IF(BS_CONTROLE[[#This Row],[SUB]]=0, "-", BS_CONTROLE[[#This Row],[SUB]])</f>
        <v>55</v>
      </c>
      <c r="AP418" s="105">
        <f>BS_CONTROLE[[#This Row],[KM - Inicio]]</f>
        <v>151.78</v>
      </c>
      <c r="AQ418" s="105">
        <f>BS_CONTROLE[[#This Row],[KM - Inicio]]</f>
        <v>151.78</v>
      </c>
      <c r="AR418" s="108">
        <v>0.31319444444444444</v>
      </c>
      <c r="AS418" s="108">
        <v>0</v>
      </c>
      <c r="AT418" s="108">
        <v>6.9444444444444447E-4</v>
      </c>
      <c r="AU418" s="136"/>
      <c r="AV418" s="136"/>
      <c r="AW418" s="14"/>
      <c r="AX418" s="14"/>
      <c r="AY418" s="162">
        <f t="shared" si="42"/>
        <v>6.9444444444444447E-4</v>
      </c>
      <c r="AZ418" s="153"/>
      <c r="BA418" s="109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50"/>
      <c r="BG418" s="16"/>
      <c r="BH418" s="17">
        <v>2</v>
      </c>
      <c r="BI418" s="17"/>
      <c r="BJ418" s="17" t="s">
        <v>1304</v>
      </c>
      <c r="BK418" s="18" t="s">
        <v>1302</v>
      </c>
      <c r="BL418" s="16"/>
      <c r="BM418" s="130" t="s">
        <v>445</v>
      </c>
      <c r="BN418" s="130" t="s">
        <v>445</v>
      </c>
      <c r="BO418" s="130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8" t="str">
        <f t="shared" si="47"/>
        <v>OKOK</v>
      </c>
    </row>
    <row r="419" spans="1:72" hidden="1">
      <c r="A419" s="47" t="str">
        <f t="shared" si="43"/>
        <v>MATEUS (TP-809)46070</v>
      </c>
      <c r="B419" s="102">
        <v>46070</v>
      </c>
      <c r="C419" s="135">
        <f>IF(BS_CONTROLE[[#This Row],[DATA]]="","",WEEKNUM(BS_CONTROLE[[#This Row],[DATA]]))</f>
        <v>8</v>
      </c>
      <c r="D419" s="104" t="s">
        <v>1196</v>
      </c>
      <c r="E419" s="157">
        <v>413</v>
      </c>
      <c r="F419" s="126" t="s">
        <v>758</v>
      </c>
      <c r="G419" s="142" t="str">
        <f>IF(D419="","*",VLOOKUP(F419,BS_ATIVIDADE[],3,FALSE))</f>
        <v>MODERNIZAÇÃO</v>
      </c>
      <c r="H419" s="106" t="s">
        <v>679</v>
      </c>
      <c r="I419" s="106" t="s">
        <v>679</v>
      </c>
      <c r="J419" s="105">
        <v>55</v>
      </c>
      <c r="K419" s="105">
        <v>150.16</v>
      </c>
      <c r="L419" s="105">
        <v>150.184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6">
        <v>0.33333333333333331</v>
      </c>
      <c r="P419" s="106">
        <v>6.9444444444444447E-4</v>
      </c>
      <c r="Q419" s="105">
        <v>3</v>
      </c>
      <c r="R419" s="10" t="str">
        <f>IFERROR(_xlfn.XLOOKUP(F419, BS_ATIVIDADE[ATIVIDADE],BS_ATIVIDADE[UNIDADE] ), "*")</f>
        <v>Nº DE SOLDA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5" t="s">
        <v>1299</v>
      </c>
      <c r="W419" s="151" t="s">
        <v>700</v>
      </c>
      <c r="X419" s="104" t="s">
        <v>416</v>
      </c>
      <c r="Y419" s="129" t="s">
        <v>415</v>
      </c>
      <c r="Z419" s="104"/>
      <c r="AA419" s="105" t="s">
        <v>679</v>
      </c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5" t="str">
        <f>IF(BS_CONTROLE[[#This Row],[Entre - Estações]]=0, "-", BS_CONTROLE[[#This Row],[Entre - Estações]])</f>
        <v>ZEJ-ZRB</v>
      </c>
      <c r="AN419" s="105" t="str">
        <f>IF(BS_CONTROLE[[#This Row],[SB]]=0, "-", BS_CONTROLE[[#This Row],[SB]])</f>
        <v>ZRB1502</v>
      </c>
      <c r="AO419" s="105">
        <f>IF(BS_CONTROLE[[#This Row],[SUB]]=0, "-", BS_CONTROLE[[#This Row],[SUB]])</f>
        <v>55</v>
      </c>
      <c r="AP419" s="105">
        <f>BS_CONTROLE[[#This Row],[KM - Inicio]]</f>
        <v>150.16</v>
      </c>
      <c r="AQ419" s="105">
        <f>BS_CONTROLE[[#This Row],[KM - Inicio]]</f>
        <v>150.16</v>
      </c>
      <c r="AR419" s="108">
        <v>0.50277777777777777</v>
      </c>
      <c r="AS419" s="108">
        <v>0</v>
      </c>
      <c r="AT419" s="108">
        <v>6.9444444444444447E-4</v>
      </c>
      <c r="AU419" s="136"/>
      <c r="AV419" s="136"/>
      <c r="AW419" s="14"/>
      <c r="AX419" s="14"/>
      <c r="AY419" s="162">
        <f t="shared" si="42"/>
        <v>6.9444444444444447E-4</v>
      </c>
      <c r="AZ419" s="153"/>
      <c r="BA419" s="109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50"/>
      <c r="BG419" s="16"/>
      <c r="BH419" s="17">
        <v>0</v>
      </c>
      <c r="BI419" s="17"/>
      <c r="BJ419" s="17" t="s">
        <v>1301</v>
      </c>
      <c r="BK419" s="18" t="s">
        <v>1305</v>
      </c>
      <c r="BL419" s="16"/>
      <c r="BM419" s="130" t="s">
        <v>440</v>
      </c>
      <c r="BN419" s="130" t="s">
        <v>460</v>
      </c>
      <c r="BO419" s="130" t="s">
        <v>564</v>
      </c>
      <c r="BP419" s="18" t="s">
        <v>1305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8" t="str">
        <f t="shared" si="47"/>
        <v>CCOCirculaçãoIntervaloContrato</v>
      </c>
    </row>
    <row r="420" spans="1:72" hidden="1">
      <c r="A420" s="47" t="str">
        <f t="shared" si="43"/>
        <v>ADENISON (TP-810)46070</v>
      </c>
      <c r="B420" s="102">
        <v>46070</v>
      </c>
      <c r="C420" s="135">
        <f>IF(BS_CONTROLE[[#This Row],[DATA]]="","",WEEKNUM(BS_CONTROLE[[#This Row],[DATA]]))</f>
        <v>8</v>
      </c>
      <c r="D420" s="104" t="s">
        <v>1122</v>
      </c>
      <c r="E420" s="157">
        <v>414</v>
      </c>
      <c r="F420" s="126" t="s">
        <v>758</v>
      </c>
      <c r="G420" s="142" t="str">
        <f>IF(D420="","*",VLOOKUP(F420,BS_ATIVIDADE[],3,FALSE))</f>
        <v>MODERNIZAÇÃO</v>
      </c>
      <c r="H420" s="106" t="s">
        <v>679</v>
      </c>
      <c r="I420" s="106" t="s">
        <v>679</v>
      </c>
      <c r="J420" s="105">
        <v>55</v>
      </c>
      <c r="K420" s="105">
        <v>146.828</v>
      </c>
      <c r="L420" s="105">
        <v>146.84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6">
        <v>0.33333333333333331</v>
      </c>
      <c r="P420" s="106">
        <v>6.9444444444444447E-4</v>
      </c>
      <c r="Q420" s="105">
        <v>2</v>
      </c>
      <c r="R420" s="10" t="str">
        <f>IFERROR(_xlfn.XLOOKUP(F420, BS_ATIVIDADE[ATIVIDADE],BS_ATIVIDADE[UNIDADE] ), "*")</f>
        <v>Nº DE SOLDA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5" t="s">
        <v>1299</v>
      </c>
      <c r="W420" s="151" t="s">
        <v>700</v>
      </c>
      <c r="X420" s="104" t="s">
        <v>416</v>
      </c>
      <c r="Y420" s="129" t="s">
        <v>415</v>
      </c>
      <c r="Z420" s="104"/>
      <c r="AA420" s="105" t="s">
        <v>679</v>
      </c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5" t="str">
        <f>IF(BS_CONTROLE[[#This Row],[Entre - Estações]]=0, "-", BS_CONTROLE[[#This Row],[Entre - Estações]])</f>
        <v>ZEJ</v>
      </c>
      <c r="AN420" s="105" t="str">
        <f>IF(BS_CONTROLE[[#This Row],[SB]]=0, "-", BS_CONTROLE[[#This Row],[SB]])</f>
        <v>ZEJ2</v>
      </c>
      <c r="AO420" s="105">
        <f>IF(BS_CONTROLE[[#This Row],[SUB]]=0, "-", BS_CONTROLE[[#This Row],[SUB]])</f>
        <v>55</v>
      </c>
      <c r="AP420" s="105">
        <f>BS_CONTROLE[[#This Row],[KM - Inicio]]</f>
        <v>146.828</v>
      </c>
      <c r="AQ420" s="105">
        <f>BS_CONTROLE[[#This Row],[KM - Inicio]]</f>
        <v>146.828</v>
      </c>
      <c r="AR420" s="108">
        <v>0.50277777777777777</v>
      </c>
      <c r="AS420" s="108">
        <v>0</v>
      </c>
      <c r="AT420" s="108">
        <v>6.9444444444444447E-4</v>
      </c>
      <c r="AU420" s="136"/>
      <c r="AV420" s="136"/>
      <c r="AW420" s="14"/>
      <c r="AX420" s="14"/>
      <c r="AY420" s="162">
        <f t="shared" si="42"/>
        <v>6.9444444444444447E-4</v>
      </c>
      <c r="AZ420" s="153"/>
      <c r="BA420" s="109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50"/>
      <c r="BG420" s="16"/>
      <c r="BH420" s="17">
        <v>0</v>
      </c>
      <c r="BI420" s="17"/>
      <c r="BJ420" s="17" t="s">
        <v>1301</v>
      </c>
      <c r="BK420" s="18" t="s">
        <v>1305</v>
      </c>
      <c r="BL420" s="16"/>
      <c r="BM420" s="130" t="s">
        <v>440</v>
      </c>
      <c r="BN420" s="130" t="s">
        <v>460</v>
      </c>
      <c r="BO420" s="130" t="s">
        <v>564</v>
      </c>
      <c r="BP420" s="18" t="s">
        <v>1305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8" t="str">
        <f t="shared" si="47"/>
        <v>CCOCirculaçãoIntervaloContrato</v>
      </c>
    </row>
    <row r="421" spans="1:72" hidden="1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7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2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8" t="str">
        <f t="shared" si="47"/>
        <v/>
      </c>
    </row>
    <row r="422" spans="1:72" hidden="1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7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2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8" t="str">
        <f t="shared" si="47"/>
        <v/>
      </c>
    </row>
    <row r="423" spans="1:72" hidden="1">
      <c r="A423" s="47" t="str">
        <f t="shared" si="43"/>
        <v>MODERNIZAÇÃO SERRA46070</v>
      </c>
      <c r="B423" s="102">
        <v>46070</v>
      </c>
      <c r="C423" s="135">
        <f>IF(BS_CONTROLE[[#This Row],[DATA]]="","",WEEKNUM(BS_CONTROLE[[#This Row],[DATA]]))</f>
        <v>8</v>
      </c>
      <c r="D423" s="104" t="s">
        <v>819</v>
      </c>
      <c r="E423" s="157">
        <v>61</v>
      </c>
      <c r="F423" s="126" t="s">
        <v>820</v>
      </c>
      <c r="G423" s="142" t="str">
        <f>IF(D423="","*",VLOOKUP(F423,BS_ATIVIDADE[],3,FALSE))</f>
        <v>OUTROS</v>
      </c>
      <c r="H423" s="106" t="s">
        <v>679</v>
      </c>
      <c r="I423" s="106" t="s">
        <v>679</v>
      </c>
      <c r="J423" s="105">
        <v>92</v>
      </c>
      <c r="K423" s="105">
        <v>75.2</v>
      </c>
      <c r="L423" s="105">
        <v>81.8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7" t="s">
        <v>821</v>
      </c>
      <c r="O423" s="106">
        <v>0.33333333333333331</v>
      </c>
      <c r="P423" s="106">
        <v>0.33333333333333331</v>
      </c>
      <c r="Q423" s="105">
        <v>1</v>
      </c>
      <c r="R423" s="10" t="str">
        <f>IFERROR(_xlfn.XLOOKUP(F423, BS_ATIVIDADE[ATIVIDADE],BS_ATIVIDADE[UNIDADE] ), "*")</f>
        <v>BINÁRIO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5" t="s">
        <v>822</v>
      </c>
      <c r="W423" s="151" t="s">
        <v>1092</v>
      </c>
      <c r="X423" s="104" t="s">
        <v>416</v>
      </c>
      <c r="Y423" s="129" t="s">
        <v>415</v>
      </c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5" t="str">
        <f>IF(BS_CONTROLE[[#This Row],[Entre - Estações]]=0, "-", BS_CONTROLE[[#This Row],[Entre - Estações]])</f>
        <v>ZEZ-ZXW</v>
      </c>
      <c r="AN423" s="105" t="str">
        <f>IF(BS_CONTROLE[[#This Row],[SB]]=0, "-", BS_CONTROLE[[#This Row],[SB]])</f>
        <v>K79ZEZ2/ZXWK792</v>
      </c>
      <c r="AO423" s="105">
        <f>IF(BS_CONTROLE[[#This Row],[SUB]]=0, "-", BS_CONTROLE[[#This Row],[SUB]])</f>
        <v>92</v>
      </c>
      <c r="AP423" s="105">
        <f>BS_CONTROLE[[#This Row],[KM - Inicio]]</f>
        <v>75.2</v>
      </c>
      <c r="AQ423" s="105">
        <f>BS_CONTROLE[[#This Row],[KM - Inicio]]</f>
        <v>75.2</v>
      </c>
      <c r="AR423" s="108">
        <v>0.33333333333333331</v>
      </c>
      <c r="AS423" s="108">
        <v>0.5180555555555556</v>
      </c>
      <c r="AT423" s="108">
        <v>0.85138888888888886</v>
      </c>
      <c r="AU423" s="136"/>
      <c r="AV423" s="136"/>
      <c r="AW423" s="14"/>
      <c r="AX423" s="14"/>
      <c r="AY423" s="162">
        <f t="shared" si="42"/>
        <v>0.33333333333333326</v>
      </c>
      <c r="AZ423" s="153"/>
      <c r="BA423" s="109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50"/>
      <c r="BG423" s="16"/>
      <c r="BH423" s="17">
        <v>2</v>
      </c>
      <c r="BI423" s="17"/>
      <c r="BJ423" s="17" t="s">
        <v>1306</v>
      </c>
      <c r="BK423" s="18" t="s">
        <v>1307</v>
      </c>
      <c r="BL423" s="16"/>
      <c r="BM423" s="130" t="s">
        <v>445</v>
      </c>
      <c r="BN423" s="130" t="s">
        <v>445</v>
      </c>
      <c r="BO423" s="130" t="s">
        <v>445</v>
      </c>
      <c r="BP423" s="18" t="s">
        <v>679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8" t="str">
        <f t="shared" si="47"/>
        <v>OKOK</v>
      </c>
    </row>
    <row r="424" spans="1:72" hidden="1">
      <c r="A424" s="47" t="str">
        <f t="shared" si="43"/>
        <v>W6146070</v>
      </c>
      <c r="B424" s="102">
        <v>46070</v>
      </c>
      <c r="C424" s="135">
        <f>IF(BS_CONTROLE[[#This Row],[DATA]]="","",WEEKNUM(BS_CONTROLE[[#This Row],[DATA]]))</f>
        <v>8</v>
      </c>
      <c r="D424" s="104" t="s">
        <v>772</v>
      </c>
      <c r="E424" s="157">
        <v>61</v>
      </c>
      <c r="F424" s="126" t="s">
        <v>717</v>
      </c>
      <c r="G424" s="142" t="str">
        <f>IF(D424="","*",VLOOKUP(F424,BS_ATIVIDADE[],3,FALSE))</f>
        <v>OUTROS</v>
      </c>
      <c r="H424" s="106" t="s">
        <v>1094</v>
      </c>
      <c r="I424" s="106" t="s">
        <v>1094</v>
      </c>
      <c r="J424" s="105">
        <v>92</v>
      </c>
      <c r="K424" s="105">
        <v>75.2</v>
      </c>
      <c r="L424" s="105">
        <v>81.8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7" t="s">
        <v>821</v>
      </c>
      <c r="O424" s="106">
        <v>0.3125</v>
      </c>
      <c r="P424" s="106">
        <v>6.9444444444444447E-4</v>
      </c>
      <c r="Q424" s="105">
        <v>1</v>
      </c>
      <c r="R424" s="10" t="str">
        <f>IFERROR(_xlfn.XLOOKUP(F424, BS_ATIVIDADE[ATIVIDADE],BS_ATIVIDADE[UNIDADE] ), "*")</f>
        <v>Nº DE PEÇAS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5" t="s">
        <v>822</v>
      </c>
      <c r="W424" s="151" t="s">
        <v>1199</v>
      </c>
      <c r="X424" s="104" t="s">
        <v>416</v>
      </c>
      <c r="Y424" s="129" t="s">
        <v>415</v>
      </c>
      <c r="Z424" s="104"/>
      <c r="AA424" s="105">
        <v>1</v>
      </c>
      <c r="AB424" s="103" t="s">
        <v>412</v>
      </c>
      <c r="AC424" s="152"/>
      <c r="AD424" s="107">
        <v>0.29166666666666669</v>
      </c>
      <c r="AE424" s="105">
        <v>9402</v>
      </c>
      <c r="AF424" s="105" t="s">
        <v>679</v>
      </c>
      <c r="AG424" s="105"/>
      <c r="AH424" s="15"/>
      <c r="AI424" s="126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5" t="str">
        <f>IF(BS_CONTROLE[[#This Row],[Entre - Estações]]=0, "-", BS_CONTROLE[[#This Row],[Entre - Estações]])</f>
        <v>ZEZ-ZXW</v>
      </c>
      <c r="AN424" s="105" t="str">
        <f>IF(BS_CONTROLE[[#This Row],[SB]]=0, "-", BS_CONTROLE[[#This Row],[SB]])</f>
        <v>K79ZEZ2/ZXWK792</v>
      </c>
      <c r="AO424" s="105">
        <f>IF(BS_CONTROLE[[#This Row],[SUB]]=0, "-", BS_CONTROLE[[#This Row],[SUB]])</f>
        <v>92</v>
      </c>
      <c r="AP424" s="105">
        <f>BS_CONTROLE[[#This Row],[KM - Inicio]]</f>
        <v>75.2</v>
      </c>
      <c r="AQ424" s="105">
        <f>BS_CONTROLE[[#This Row],[KM - Inicio]]</f>
        <v>75.2</v>
      </c>
      <c r="AR424" s="108">
        <v>0.30694444444444446</v>
      </c>
      <c r="AS424" s="108">
        <v>0</v>
      </c>
      <c r="AT424" s="108">
        <v>6.9444444444444447E-4</v>
      </c>
      <c r="AU424" s="136"/>
      <c r="AV424" s="136"/>
      <c r="AW424" s="14"/>
      <c r="AX424" s="14"/>
      <c r="AY424" s="162">
        <f t="shared" si="42"/>
        <v>6.9444444444444447E-4</v>
      </c>
      <c r="AZ424" s="153"/>
      <c r="BA424" s="109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50"/>
      <c r="BG424" s="16"/>
      <c r="BH424" s="17">
        <v>2</v>
      </c>
      <c r="BI424" s="17"/>
      <c r="BJ424" s="17" t="s">
        <v>1308</v>
      </c>
      <c r="BK424" s="18" t="s">
        <v>1309</v>
      </c>
      <c r="BL424" s="16"/>
      <c r="BM424" s="130" t="s">
        <v>445</v>
      </c>
      <c r="BN424" s="130" t="s">
        <v>445</v>
      </c>
      <c r="BO424" s="130" t="s">
        <v>445</v>
      </c>
      <c r="BP424" s="18" t="s">
        <v>679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8" t="str">
        <f t="shared" si="47"/>
        <v>OKOK</v>
      </c>
    </row>
    <row r="425" spans="1:72" hidden="1">
      <c r="A425" s="47" t="str">
        <f t="shared" si="43"/>
        <v>V8546070</v>
      </c>
      <c r="B425" s="102">
        <v>46070</v>
      </c>
      <c r="C425" s="135">
        <f>IF(BS_CONTROLE[[#This Row],[DATA]]="","",WEEKNUM(BS_CONTROLE[[#This Row],[DATA]]))</f>
        <v>8</v>
      </c>
      <c r="D425" s="104" t="s">
        <v>690</v>
      </c>
      <c r="E425" s="157">
        <v>242</v>
      </c>
      <c r="F425" s="126" t="s">
        <v>687</v>
      </c>
      <c r="G425" s="142" t="str">
        <f>IF(D425="","*",VLOOKUP(F425,BS_ATIVIDADE[],3,FALSE))</f>
        <v>MECANIZAÇÃO - SOCADORA</v>
      </c>
      <c r="H425" s="106" t="s">
        <v>1094</v>
      </c>
      <c r="I425" s="106" t="s">
        <v>1094</v>
      </c>
      <c r="J425" s="105">
        <v>92</v>
      </c>
      <c r="K425" s="105">
        <v>75.2</v>
      </c>
      <c r="L425" s="105">
        <v>81.8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7" t="s">
        <v>821</v>
      </c>
      <c r="O425" s="106">
        <v>0.31597222222222221</v>
      </c>
      <c r="P425" s="106">
        <v>6.9444444444444447E-4</v>
      </c>
      <c r="Q425" s="105">
        <v>200</v>
      </c>
      <c r="R425" s="10" t="str">
        <f>IFERROR(_xlfn.XLOOKUP(F425, BS_ATIVIDADE[ATIVIDADE],BS_ATIVIDADE[UNIDADE] ), "*")</f>
        <v>M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5" t="s">
        <v>822</v>
      </c>
      <c r="W425" s="151" t="s">
        <v>1202</v>
      </c>
      <c r="X425" s="104" t="s">
        <v>416</v>
      </c>
      <c r="Y425" s="129" t="s">
        <v>415</v>
      </c>
      <c r="Z425" s="104"/>
      <c r="AA425" s="105">
        <v>1</v>
      </c>
      <c r="AB425" s="103" t="s">
        <v>412</v>
      </c>
      <c r="AC425" s="152"/>
      <c r="AD425" s="107">
        <v>0.29166666666666669</v>
      </c>
      <c r="AE425" s="105">
        <v>6235</v>
      </c>
      <c r="AF425" s="105"/>
      <c r="AG425" s="105"/>
      <c r="AH425" s="15"/>
      <c r="AI425" s="126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5" t="str">
        <f>IF(BS_CONTROLE[[#This Row],[Entre - Estações]]=0, "-", BS_CONTROLE[[#This Row],[Entre - Estações]])</f>
        <v>ZEZ-ZXW</v>
      </c>
      <c r="AN425" s="105" t="str">
        <f>IF(BS_CONTROLE[[#This Row],[SB]]=0, "-", BS_CONTROLE[[#This Row],[SB]])</f>
        <v>K79ZEZ2/ZXWK792</v>
      </c>
      <c r="AO425" s="105">
        <f>IF(BS_CONTROLE[[#This Row],[SUB]]=0, "-", BS_CONTROLE[[#This Row],[SUB]])</f>
        <v>92</v>
      </c>
      <c r="AP425" s="105">
        <f>BS_CONTROLE[[#This Row],[KM - Inicio]]</f>
        <v>75.2</v>
      </c>
      <c r="AQ425" s="105">
        <f>BS_CONTROLE[[#This Row],[KM - Inicio]]</f>
        <v>75.2</v>
      </c>
      <c r="AR425" s="108">
        <v>0.3611111111111111</v>
      </c>
      <c r="AS425" s="108">
        <v>0</v>
      </c>
      <c r="AT425" s="108">
        <v>6.9444444444444447E-4</v>
      </c>
      <c r="AU425" s="136"/>
      <c r="AV425" s="136"/>
      <c r="AW425" s="14"/>
      <c r="AX425" s="14"/>
      <c r="AY425" s="162">
        <f t="shared" si="42"/>
        <v>6.9444444444444447E-4</v>
      </c>
      <c r="AZ425" s="153"/>
      <c r="BA425" s="109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50"/>
      <c r="BG425" s="16"/>
      <c r="BH425" s="17">
        <v>2</v>
      </c>
      <c r="BI425" s="17"/>
      <c r="BJ425" s="17" t="s">
        <v>1310</v>
      </c>
      <c r="BK425" s="18" t="s">
        <v>1311</v>
      </c>
      <c r="BL425" s="16"/>
      <c r="BM425" s="130" t="s">
        <v>437</v>
      </c>
      <c r="BN425" s="130" t="s">
        <v>467</v>
      </c>
      <c r="BO425" s="130" t="s">
        <v>524</v>
      </c>
      <c r="BP425" s="18" t="s">
        <v>1311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8" t="str">
        <f t="shared" si="47"/>
        <v>MecanizaçãoAtivos</v>
      </c>
    </row>
    <row r="426" spans="1:72" hidden="1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7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2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8" t="str">
        <f t="shared" si="47"/>
        <v/>
      </c>
    </row>
    <row r="427" spans="1:72" hidden="1">
      <c r="A427" s="47" t="str">
        <f t="shared" si="43"/>
        <v>MODERNIZAÇÃO SERRA46070</v>
      </c>
      <c r="B427" s="102">
        <v>46070</v>
      </c>
      <c r="C427" s="135">
        <f>IF(BS_CONTROLE[[#This Row],[DATA]]="","",WEEKNUM(BS_CONTROLE[[#This Row],[DATA]]))</f>
        <v>8</v>
      </c>
      <c r="D427" s="104" t="s">
        <v>819</v>
      </c>
      <c r="E427" s="157">
        <v>61</v>
      </c>
      <c r="F427" s="126" t="s">
        <v>820</v>
      </c>
      <c r="G427" s="142" t="str">
        <f>IF(D427="","*",VLOOKUP(F427,BS_ATIVIDADE[],3,FALSE))</f>
        <v>OUTROS</v>
      </c>
      <c r="H427" s="106" t="s">
        <v>679</v>
      </c>
      <c r="I427" s="106" t="s">
        <v>679</v>
      </c>
      <c r="J427" s="105">
        <v>92</v>
      </c>
      <c r="K427" s="105">
        <v>102</v>
      </c>
      <c r="L427" s="105">
        <v>106.3</v>
      </c>
      <c r="M427" s="127" t="s">
        <v>331</v>
      </c>
      <c r="N427" s="127" t="s">
        <v>835</v>
      </c>
      <c r="O427" s="106">
        <v>0.33333333333333331</v>
      </c>
      <c r="P427" s="106">
        <v>0.22916666666666666</v>
      </c>
      <c r="Q427" s="105">
        <v>1</v>
      </c>
      <c r="R427" s="10" t="str">
        <f>IFERROR(_xlfn.XLOOKUP(F427, BS_ATIVIDADE[ATIVIDADE],BS_ATIVIDADE[UNIDADE] ), "*")</f>
        <v>BINÁRIO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5" t="s">
        <v>822</v>
      </c>
      <c r="W427" s="151" t="s">
        <v>836</v>
      </c>
      <c r="X427" s="104" t="s">
        <v>416</v>
      </c>
      <c r="Y427" s="129" t="s">
        <v>415</v>
      </c>
      <c r="Z427" s="104"/>
      <c r="AA427" s="105" t="s">
        <v>679</v>
      </c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5" t="str">
        <f>IF(BS_CONTROLE[[#This Row],[Entre - Estações]]=0, "-", BS_CONTROLE[[#This Row],[Entre - Estações]])</f>
        <v>ZGP-ZPT</v>
      </c>
      <c r="AN427" s="105" t="str">
        <f>IF(BS_CONTROLE[[#This Row],[SB]]=0, "-", BS_CONTROLE[[#This Row],[SB]])</f>
        <v>ZGP2/105ZGP2/ZPT1052</v>
      </c>
      <c r="AO427" s="105">
        <f>IF(BS_CONTROLE[[#This Row],[SUB]]=0, "-", BS_CONTROLE[[#This Row],[SUB]])</f>
        <v>92</v>
      </c>
      <c r="AP427" s="105">
        <f>BS_CONTROLE[[#This Row],[KM - Inicio]]</f>
        <v>102</v>
      </c>
      <c r="AQ427" s="105">
        <f>BS_CONTROLE[[#This Row],[KM - Inicio]]</f>
        <v>102</v>
      </c>
      <c r="AR427" s="108">
        <v>0</v>
      </c>
      <c r="AS427" s="108">
        <v>0</v>
      </c>
      <c r="AT427" s="108">
        <v>0</v>
      </c>
      <c r="AU427" s="136"/>
      <c r="AV427" s="136"/>
      <c r="AW427" s="14"/>
      <c r="AX427" s="14"/>
      <c r="AY427" s="162">
        <f t="shared" si="42"/>
        <v>0</v>
      </c>
      <c r="AZ427" s="153"/>
      <c r="BA427" s="109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50"/>
      <c r="BG427" s="16"/>
      <c r="BH427" s="17">
        <v>0</v>
      </c>
      <c r="BI427" s="17"/>
      <c r="BJ427" s="17" t="s">
        <v>1312</v>
      </c>
      <c r="BK427" s="18" t="s">
        <v>1312</v>
      </c>
      <c r="BL427" s="16"/>
      <c r="BM427" s="130" t="s">
        <v>440</v>
      </c>
      <c r="BN427" s="130" t="s">
        <v>460</v>
      </c>
      <c r="BO427" s="130" t="s">
        <v>568</v>
      </c>
      <c r="BP427" s="18" t="s">
        <v>1313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8" t="str">
        <f t="shared" si="47"/>
        <v>CCOCirculaçãoIntervaloContrato</v>
      </c>
    </row>
    <row r="428" spans="1:72" hidden="1">
      <c r="A428" s="47" t="str">
        <f t="shared" si="43"/>
        <v>W6246070</v>
      </c>
      <c r="B428" s="102">
        <v>46070</v>
      </c>
      <c r="C428" s="135">
        <f>IF(BS_CONTROLE[[#This Row],[DATA]]="","",WEEKNUM(BS_CONTROLE[[#This Row],[DATA]]))</f>
        <v>8</v>
      </c>
      <c r="D428" s="104" t="s">
        <v>776</v>
      </c>
      <c r="E428" s="157">
        <v>66</v>
      </c>
      <c r="F428" s="126" t="s">
        <v>717</v>
      </c>
      <c r="G428" s="142" t="str">
        <f>IF(D428="","*",VLOOKUP(F428,BS_ATIVIDADE[],3,FALSE))</f>
        <v>OUTROS</v>
      </c>
      <c r="H428" s="106" t="s">
        <v>184</v>
      </c>
      <c r="I428" s="106" t="s">
        <v>777</v>
      </c>
      <c r="J428" s="105">
        <v>92</v>
      </c>
      <c r="K428" s="105">
        <v>102.1</v>
      </c>
      <c r="L428" s="105">
        <v>106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6">
        <v>0.3125</v>
      </c>
      <c r="P428" s="106">
        <v>6.9444444444444447E-4</v>
      </c>
      <c r="Q428" s="105">
        <v>1</v>
      </c>
      <c r="R428" s="10" t="str">
        <f>IFERROR(_xlfn.XLOOKUP(F428, BS_ATIVIDADE[ATIVIDADE],BS_ATIVIDADE[UNIDADE] ), "*")</f>
        <v>Nº DE PEÇAS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5" t="s">
        <v>822</v>
      </c>
      <c r="W428" s="151" t="s">
        <v>837</v>
      </c>
      <c r="X428" s="104" t="s">
        <v>416</v>
      </c>
      <c r="Y428" s="129" t="s">
        <v>415</v>
      </c>
      <c r="Z428" s="104"/>
      <c r="AA428" s="105">
        <v>1</v>
      </c>
      <c r="AB428" s="103" t="s">
        <v>412</v>
      </c>
      <c r="AC428" s="152"/>
      <c r="AD428" s="107">
        <v>0.29166666666666669</v>
      </c>
      <c r="AE428" s="105">
        <v>9038</v>
      </c>
      <c r="AF428" s="105"/>
      <c r="AG428" s="105"/>
      <c r="AH428" s="15"/>
      <c r="AI428" s="126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5" t="str">
        <f>IF(BS_CONTROLE[[#This Row],[Entre - Estações]]=0, "-", BS_CONTROLE[[#This Row],[Entre - Estações]])</f>
        <v>ZGP</v>
      </c>
      <c r="AN428" s="105" t="str">
        <f>IF(BS_CONTROLE[[#This Row],[SB]]=0, "-", BS_CONTROLE[[#This Row],[SB]])</f>
        <v>ZGP2</v>
      </c>
      <c r="AO428" s="105">
        <f>IF(BS_CONTROLE[[#This Row],[SUB]]=0, "-", BS_CONTROLE[[#This Row],[SUB]])</f>
        <v>92</v>
      </c>
      <c r="AP428" s="105">
        <f>BS_CONTROLE[[#This Row],[KM - Inicio]]</f>
        <v>102.1</v>
      </c>
      <c r="AQ428" s="105">
        <f>BS_CONTROLE[[#This Row],[KM - Inicio]]</f>
        <v>102.1</v>
      </c>
      <c r="AR428" s="108">
        <v>0.32291666666666669</v>
      </c>
      <c r="AS428" s="108">
        <v>0</v>
      </c>
      <c r="AT428" s="108">
        <v>0</v>
      </c>
      <c r="AU428" s="136"/>
      <c r="AV428" s="136"/>
      <c r="AW428" s="14"/>
      <c r="AX428" s="14"/>
      <c r="AY428" s="162">
        <f t="shared" si="42"/>
        <v>0</v>
      </c>
      <c r="AZ428" s="153"/>
      <c r="BA428" s="109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50"/>
      <c r="BG428" s="16"/>
      <c r="BH428" s="17">
        <v>0</v>
      </c>
      <c r="BI428" s="17"/>
      <c r="BJ428" s="17" t="s">
        <v>1314</v>
      </c>
      <c r="BK428" s="18" t="s">
        <v>1314</v>
      </c>
      <c r="BL428" s="16"/>
      <c r="BM428" s="130" t="s">
        <v>440</v>
      </c>
      <c r="BN428" s="130" t="s">
        <v>460</v>
      </c>
      <c r="BO428" s="130" t="s">
        <v>568</v>
      </c>
      <c r="BP428" s="18" t="s">
        <v>1314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8" t="str">
        <f t="shared" si="47"/>
        <v>CCOCirculaçãoIntervaloContrato</v>
      </c>
    </row>
    <row r="429" spans="1:72" hidden="1">
      <c r="A429" s="47" t="str">
        <f t="shared" si="43"/>
        <v>A8446070</v>
      </c>
      <c r="B429" s="102">
        <v>46070</v>
      </c>
      <c r="C429" s="135">
        <f>IF(BS_CONTROLE[[#This Row],[DATA]]="","",WEEKNUM(BS_CONTROLE[[#This Row],[DATA]]))</f>
        <v>8</v>
      </c>
      <c r="D429" s="104" t="s">
        <v>1036</v>
      </c>
      <c r="E429" s="157">
        <v>423</v>
      </c>
      <c r="F429" s="126" t="s">
        <v>1037</v>
      </c>
      <c r="G429" s="142" t="str">
        <f>IF(D429="","*",VLOOKUP(F429,BS_ATIVIDADE[],3,FALSE))</f>
        <v>DETECÇÃO</v>
      </c>
      <c r="H429" s="106" t="s">
        <v>338</v>
      </c>
      <c r="I429" s="106" t="s">
        <v>1315</v>
      </c>
      <c r="J429" s="105">
        <v>92</v>
      </c>
      <c r="K429" s="105">
        <v>108</v>
      </c>
      <c r="L429" s="105" t="s">
        <v>679</v>
      </c>
      <c r="M429" s="127" t="s">
        <v>1316</v>
      </c>
      <c r="N429" s="127" t="s">
        <v>1317</v>
      </c>
      <c r="O429" s="106">
        <v>0.33333333333333331</v>
      </c>
      <c r="P429" s="106">
        <v>4.1666666666666664E-2</v>
      </c>
      <c r="Q429" s="105">
        <v>50</v>
      </c>
      <c r="R429" s="10" t="str">
        <f>IFERROR(_xlfn.XLOOKUP(F429, BS_ATIVIDADE[ATIVIDADE],BS_ATIVIDADE[UNIDADE] ), "*")</f>
        <v>KM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5" t="s">
        <v>1041</v>
      </c>
      <c r="W429" s="151" t="s">
        <v>1080</v>
      </c>
      <c r="X429" s="104" t="s">
        <v>416</v>
      </c>
      <c r="Y429" s="129" t="s">
        <v>415</v>
      </c>
      <c r="Z429" s="104"/>
      <c r="AA429" s="105">
        <v>1</v>
      </c>
      <c r="AB429" s="103" t="s">
        <v>412</v>
      </c>
      <c r="AC429" s="152"/>
      <c r="AD429" s="107">
        <v>0.29166666666666669</v>
      </c>
      <c r="AE429" s="105">
        <v>6293</v>
      </c>
      <c r="AF429" s="105"/>
      <c r="AG429" s="105"/>
      <c r="AH429" s="15"/>
      <c r="AI429" s="126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5" t="str">
        <f>IF(BS_CONTROLE[[#This Row],[Entre - Estações]]=0, "-", BS_CONTROLE[[#This Row],[Entre - Estações]])</f>
        <v>ZPT-ZPG-ZPT</v>
      </c>
      <c r="AN429" s="105" t="str">
        <f>IF(BS_CONTROLE[[#This Row],[SB]]=0, "-", BS_CONTROLE[[#This Row],[SB]])</f>
        <v>ZPTZPGZPT</v>
      </c>
      <c r="AO429" s="105">
        <f>IF(BS_CONTROLE[[#This Row],[SUB]]=0, "-", BS_CONTROLE[[#This Row],[SUB]])</f>
        <v>92</v>
      </c>
      <c r="AP429" s="105">
        <f>BS_CONTROLE[[#This Row],[KM - Inicio]]</f>
        <v>108</v>
      </c>
      <c r="AQ429" s="105">
        <f>BS_CONTROLE[[#This Row],[KM - Inicio]]</f>
        <v>108</v>
      </c>
      <c r="AR429" s="108">
        <v>0.33819444444444446</v>
      </c>
      <c r="AS429" s="108">
        <v>0.38958333333333334</v>
      </c>
      <c r="AT429" s="108">
        <v>0.43125000000000002</v>
      </c>
      <c r="AU429" s="136"/>
      <c r="AV429" s="136"/>
      <c r="AW429" s="14"/>
      <c r="AX429" s="14"/>
      <c r="AY429" s="162">
        <f t="shared" si="42"/>
        <v>4.1666666666666685E-2</v>
      </c>
      <c r="AZ429" s="153"/>
      <c r="BA429" s="109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50"/>
      <c r="BG429" s="16"/>
      <c r="BH429" s="17">
        <v>2</v>
      </c>
      <c r="BI429" s="17"/>
      <c r="BJ429" s="17" t="s">
        <v>1318</v>
      </c>
      <c r="BK429" s="18" t="s">
        <v>1319</v>
      </c>
      <c r="BL429" s="16"/>
      <c r="BM429" s="130" t="s">
        <v>445</v>
      </c>
      <c r="BN429" s="130" t="s">
        <v>445</v>
      </c>
      <c r="BO429" s="130" t="s">
        <v>445</v>
      </c>
      <c r="BP429" s="18" t="s">
        <v>679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8" t="str">
        <f t="shared" si="47"/>
        <v>OKOK</v>
      </c>
    </row>
    <row r="430" spans="1:72" hidden="1">
      <c r="A430" s="47" t="str">
        <f t="shared" si="43"/>
        <v>ANDERSON (TF-680)46070</v>
      </c>
      <c r="B430" s="102">
        <v>46070</v>
      </c>
      <c r="C430" s="135">
        <f>IF(BS_CONTROLE[[#This Row],[DATA]]="","",WEEKNUM(BS_CONTROLE[[#This Row],[DATA]]))</f>
        <v>8</v>
      </c>
      <c r="D430" s="104" t="s">
        <v>1320</v>
      </c>
      <c r="E430" s="157">
        <v>424</v>
      </c>
      <c r="F430" s="126" t="s">
        <v>1211</v>
      </c>
      <c r="G430" s="142" t="str">
        <f>IF(D430="","*",VLOOKUP(F430,BS_ATIVIDADE[],3,FALSE))</f>
        <v>JIC</v>
      </c>
      <c r="H430" s="106" t="s">
        <v>679</v>
      </c>
      <c r="I430" s="106"/>
      <c r="J430" s="105">
        <v>92</v>
      </c>
      <c r="K430" s="105">
        <v>106.32</v>
      </c>
      <c r="L430" s="105" t="s">
        <v>679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6">
        <v>0.45833333333333331</v>
      </c>
      <c r="P430" s="106">
        <v>4.1666666666666664E-2</v>
      </c>
      <c r="Q430" s="105">
        <v>1</v>
      </c>
      <c r="R430" s="10" t="str">
        <f>IFERROR(_xlfn.XLOOKUP(F430, BS_ATIVIDADE[ATIVIDADE],BS_ATIVIDADE[UNIDADE] ), "*")</f>
        <v>Nº DE PEÇAS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5" t="s">
        <v>773</v>
      </c>
      <c r="W430" s="151" t="s">
        <v>1212</v>
      </c>
      <c r="X430" s="104" t="s">
        <v>421</v>
      </c>
      <c r="Y430" s="129" t="s">
        <v>424</v>
      </c>
      <c r="Z430" s="104"/>
      <c r="AA430" s="105" t="s">
        <v>679</v>
      </c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ZGP-ZPT</v>
      </c>
      <c r="AN430" s="105" t="str">
        <f>IF(BS_CONTROLE[[#This Row],[SB]]=0, "-", BS_CONTROLE[[#This Row],[SB]])</f>
        <v>ZPT1052</v>
      </c>
      <c r="AO430" s="105">
        <f>IF(BS_CONTROLE[[#This Row],[SUB]]=0, "-", BS_CONTROLE[[#This Row],[SUB]])</f>
        <v>92</v>
      </c>
      <c r="AP430" s="105">
        <f>BS_CONTROLE[[#This Row],[KM - Inicio]]</f>
        <v>106.32</v>
      </c>
      <c r="AQ430" s="105">
        <f>BS_CONTROLE[[#This Row],[KM - Inicio]]</f>
        <v>106.32</v>
      </c>
      <c r="AR430" s="108">
        <v>0</v>
      </c>
      <c r="AS430" s="108">
        <v>0</v>
      </c>
      <c r="AT430" s="108">
        <v>0</v>
      </c>
      <c r="AU430" s="136"/>
      <c r="AV430" s="136"/>
      <c r="AW430" s="14"/>
      <c r="AX430" s="14"/>
      <c r="AY430" s="162">
        <f t="shared" si="42"/>
        <v>0</v>
      </c>
      <c r="AZ430" s="153"/>
      <c r="BA430" s="109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50"/>
      <c r="BG430" s="16"/>
      <c r="BH430" s="17">
        <v>0</v>
      </c>
      <c r="BI430" s="17"/>
      <c r="BJ430" s="17" t="s">
        <v>1321</v>
      </c>
      <c r="BK430" s="18" t="s">
        <v>1321</v>
      </c>
      <c r="BL430" s="16"/>
      <c r="BM430" s="130" t="s">
        <v>440</v>
      </c>
      <c r="BN430" s="130" t="s">
        <v>469</v>
      </c>
      <c r="BO430" s="130" t="s">
        <v>530</v>
      </c>
      <c r="BP430" s="18" t="s">
        <v>1321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8" t="str">
        <f t="shared" si="47"/>
        <v>CCOCirculaçãoIntervaloOportunidade</v>
      </c>
    </row>
    <row r="431" spans="1:72" hidden="1">
      <c r="A431" s="47" t="str">
        <f t="shared" si="43"/>
        <v>DIEGO (TF-42)46070</v>
      </c>
      <c r="B431" s="102">
        <v>46070</v>
      </c>
      <c r="C431" s="135">
        <f>IF(BS_CONTROLE[[#This Row],[DATA]]="","",WEEKNUM(BS_CONTROLE[[#This Row],[DATA]]))</f>
        <v>8</v>
      </c>
      <c r="D431" s="104" t="s">
        <v>876</v>
      </c>
      <c r="E431" s="157">
        <v>425</v>
      </c>
      <c r="F431" s="126" t="s">
        <v>877</v>
      </c>
      <c r="G431" s="142" t="str">
        <f>IF(D431="","*",VLOOKUP(F431,BS_ATIVIDADE[],3,FALSE))</f>
        <v>LIMPEZA LASTRO</v>
      </c>
      <c r="H431" s="106" t="s">
        <v>679</v>
      </c>
      <c r="I431" s="106"/>
      <c r="J431" s="105">
        <v>53</v>
      </c>
      <c r="K431" s="105">
        <v>109.05</v>
      </c>
      <c r="L431" s="105" t="s">
        <v>679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6">
        <v>0.41666666666666669</v>
      </c>
      <c r="P431" s="106">
        <v>8.3333333333333329E-2</v>
      </c>
      <c r="Q431" s="105">
        <v>20</v>
      </c>
      <c r="R431" s="10" t="str">
        <f>IFERROR(_xlfn.XLOOKUP(F431, BS_ATIVIDADE[ATIVIDADE],BS_ATIVIDADE[UNIDADE] ), "*")</f>
        <v>M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5" t="s">
        <v>773</v>
      </c>
      <c r="W431" s="151" t="s">
        <v>878</v>
      </c>
      <c r="X431" s="104" t="s">
        <v>421</v>
      </c>
      <c r="Y431" s="129" t="s">
        <v>424</v>
      </c>
      <c r="Z431" s="104"/>
      <c r="AA431" s="105" t="s">
        <v>679</v>
      </c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PAT-ZGM</v>
      </c>
      <c r="AN431" s="105" t="str">
        <f>IF(BS_CONTROLE[[#This Row],[SB]]=0, "-", BS_CONTROLE[[#This Row],[SB]])</f>
        <v>PAT1102</v>
      </c>
      <c r="AO431" s="105">
        <f>IF(BS_CONTROLE[[#This Row],[SUB]]=0, "-", BS_CONTROLE[[#This Row],[SUB]])</f>
        <v>53</v>
      </c>
      <c r="AP431" s="105">
        <f>BS_CONTROLE[[#This Row],[KM - Inicio]]</f>
        <v>109.05</v>
      </c>
      <c r="AQ431" s="105">
        <f>BS_CONTROLE[[#This Row],[KM - Inicio]]</f>
        <v>109.05</v>
      </c>
      <c r="AR431" s="108">
        <v>0.35347222222222224</v>
      </c>
      <c r="AS431" s="108">
        <v>0.44444444444444442</v>
      </c>
      <c r="AT431" s="108">
        <v>0.50694444444444442</v>
      </c>
      <c r="AU431" s="136"/>
      <c r="AV431" s="136"/>
      <c r="AW431" s="14"/>
      <c r="AX431" s="14"/>
      <c r="AY431" s="162">
        <f t="shared" si="42"/>
        <v>6.25E-2</v>
      </c>
      <c r="AZ431" s="153"/>
      <c r="BA431" s="109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50"/>
      <c r="BG431" s="16"/>
      <c r="BH431" s="17">
        <v>2</v>
      </c>
      <c r="BI431" s="17"/>
      <c r="BJ431" s="17" t="s">
        <v>1322</v>
      </c>
      <c r="BK431" s="18" t="s">
        <v>1323</v>
      </c>
      <c r="BL431" s="16"/>
      <c r="BM431" s="130" t="s">
        <v>440</v>
      </c>
      <c r="BN431" s="130" t="s">
        <v>469</v>
      </c>
      <c r="BO431" s="130" t="s">
        <v>547</v>
      </c>
      <c r="BP431" s="18" t="s">
        <v>1323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8" t="str">
        <f t="shared" si="47"/>
        <v>CCOCirculaçãoIntervaloOportunidade</v>
      </c>
    </row>
    <row r="432" spans="1:72" hidden="1">
      <c r="A432" s="47" t="str">
        <f t="shared" si="43"/>
        <v>EXPANSÃO TURMA 146070</v>
      </c>
      <c r="B432" s="102">
        <v>46070</v>
      </c>
      <c r="C432" s="135">
        <f>IF(BS_CONTROLE[[#This Row],[DATA]]="","",WEEKNUM(BS_CONTROLE[[#This Row],[DATA]]))</f>
        <v>8</v>
      </c>
      <c r="D432" s="104" t="s">
        <v>703</v>
      </c>
      <c r="E432" s="157">
        <v>280</v>
      </c>
      <c r="F432" s="126" t="s">
        <v>704</v>
      </c>
      <c r="G432" s="142" t="str">
        <f>IF(D432="","*",VLOOKUP(F432,BS_ATIVIDADE[],3,FALSE))</f>
        <v>EXPANSÃO</v>
      </c>
      <c r="H432" s="106" t="s">
        <v>679</v>
      </c>
      <c r="I432" s="106" t="s">
        <v>679</v>
      </c>
      <c r="J432" s="105">
        <v>53</v>
      </c>
      <c r="K432" s="105">
        <v>108.9</v>
      </c>
      <c r="L432" s="105" t="s">
        <v>679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6">
        <v>0.35416666666666669</v>
      </c>
      <c r="P432" s="106">
        <v>6.25E-2</v>
      </c>
      <c r="Q432" s="105">
        <v>1</v>
      </c>
      <c r="R432" s="10" t="str">
        <f>IFERROR(_xlfn.XLOOKUP(F432, BS_ATIVIDADE[ATIVIDADE],BS_ATIVIDADE[UNIDADE] ), "*")</f>
        <v>Nº DE SOLDA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5" t="s">
        <v>785</v>
      </c>
      <c r="W432" s="151" t="s">
        <v>700</v>
      </c>
      <c r="X432" s="104" t="s">
        <v>421</v>
      </c>
      <c r="Y432" s="129" t="s">
        <v>424</v>
      </c>
      <c r="Z432" s="104"/>
      <c r="AA432" s="105" t="s">
        <v>679</v>
      </c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5" t="str">
        <f>IF(BS_CONTROLE[[#This Row],[Entre - Estações]]=0, "-", BS_CONTROLE[[#This Row],[Entre - Estações]])</f>
        <v>PAT-ZGM</v>
      </c>
      <c r="AN432" s="105" t="str">
        <f>IF(BS_CONTROLE[[#This Row],[SB]]=0, "-", BS_CONTROLE[[#This Row],[SB]])</f>
        <v>PAT1102</v>
      </c>
      <c r="AO432" s="105">
        <f>IF(BS_CONTROLE[[#This Row],[SUB]]=0, "-", BS_CONTROLE[[#This Row],[SUB]])</f>
        <v>53</v>
      </c>
      <c r="AP432" s="105">
        <f>BS_CONTROLE[[#This Row],[KM - Inicio]]</f>
        <v>108.9</v>
      </c>
      <c r="AQ432" s="105">
        <f>BS_CONTROLE[[#This Row],[KM - Inicio]]</f>
        <v>108.9</v>
      </c>
      <c r="AR432" s="108">
        <v>0.35416666666666669</v>
      </c>
      <c r="AS432" s="108">
        <v>0.44444444444444442</v>
      </c>
      <c r="AT432" s="108">
        <v>0.50694444444444442</v>
      </c>
      <c r="AU432" s="136"/>
      <c r="AV432" s="136"/>
      <c r="AW432" s="14"/>
      <c r="AX432" s="14"/>
      <c r="AY432" s="162">
        <f t="shared" si="42"/>
        <v>6.25E-2</v>
      </c>
      <c r="AZ432" s="153"/>
      <c r="BA432" s="109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50"/>
      <c r="BG432" s="16"/>
      <c r="BH432" s="17">
        <v>2</v>
      </c>
      <c r="BI432" s="17"/>
      <c r="BJ432" s="17" t="s">
        <v>1324</v>
      </c>
      <c r="BK432" s="18" t="s">
        <v>1324</v>
      </c>
      <c r="BL432" s="16"/>
      <c r="BM432" s="130" t="s">
        <v>445</v>
      </c>
      <c r="BN432" s="130" t="s">
        <v>445</v>
      </c>
      <c r="BO432" s="130" t="s">
        <v>445</v>
      </c>
      <c r="BP432" s="18" t="s">
        <v>679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8" t="str">
        <f t="shared" si="47"/>
        <v>OKOK</v>
      </c>
    </row>
    <row r="433" spans="1:72" hidden="1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7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2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8" t="str">
        <f t="shared" si="47"/>
        <v/>
      </c>
    </row>
    <row r="434" spans="1:72">
      <c r="A434" s="47" t="str">
        <f t="shared" si="43"/>
        <v>V9546071</v>
      </c>
      <c r="B434" s="102">
        <v>46071</v>
      </c>
      <c r="C434" s="135">
        <f>IF(BS_CONTROLE[[#This Row],[DATA]]="","",WEEKNUM(BS_CONTROLE[[#This Row],[DATA]]))</f>
        <v>8</v>
      </c>
      <c r="D434" s="104" t="s">
        <v>1252</v>
      </c>
      <c r="E434" s="157">
        <v>428</v>
      </c>
      <c r="F434" s="126" t="s">
        <v>678</v>
      </c>
      <c r="G434" s="142" t="str">
        <f>IF(D434="","*",VLOOKUP(F434,BS_ATIVIDADE[],3,FALSE))</f>
        <v>OUTROS</v>
      </c>
      <c r="H434" s="106" t="s">
        <v>394</v>
      </c>
      <c r="I434" s="106" t="s">
        <v>1325</v>
      </c>
      <c r="J434" s="105">
        <v>70</v>
      </c>
      <c r="K434" s="105">
        <v>134</v>
      </c>
      <c r="L434" s="105" t="s">
        <v>679</v>
      </c>
      <c r="M434" s="127" t="s">
        <v>1326</v>
      </c>
      <c r="N434" s="127" t="s">
        <v>1327</v>
      </c>
      <c r="O434" s="106">
        <v>0.41666666666666669</v>
      </c>
      <c r="P434" s="106">
        <v>4.1666666666666664E-2</v>
      </c>
      <c r="Q434" s="105">
        <v>1</v>
      </c>
      <c r="R434" s="10" t="str">
        <f>IFERROR(_xlfn.XLOOKUP(F434, BS_ATIVIDADE[ATIVIDADE],BS_ATIVIDADE[UNIDADE] ), "*")</f>
        <v>BINÁRIO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5" t="s">
        <v>1328</v>
      </c>
      <c r="W434" s="151" t="s">
        <v>774</v>
      </c>
      <c r="X434" s="104" t="s">
        <v>421</v>
      </c>
      <c r="Y434" s="129" t="s">
        <v>424</v>
      </c>
      <c r="Z434" s="104"/>
      <c r="AA434" s="105">
        <v>1</v>
      </c>
      <c r="AB434" s="103" t="s">
        <v>418</v>
      </c>
      <c r="AC434" s="152" t="s">
        <v>419</v>
      </c>
      <c r="AD434" s="107">
        <v>0.375</v>
      </c>
      <c r="AE434" s="105" t="s">
        <v>679</v>
      </c>
      <c r="AF434" s="105" t="s">
        <v>679</v>
      </c>
      <c r="AG434" s="105"/>
      <c r="AH434" s="15"/>
      <c r="AI434" s="126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5" t="str">
        <f>IF(BS_CONTROLE[[#This Row],[Entre - Estações]]=0, "-", BS_CONTROLE[[#This Row],[Entre - Estações]])</f>
        <v>ZRX-ZXP</v>
      </c>
      <c r="AN434" s="105" t="str">
        <f>IF(BS_CONTROLE[[#This Row],[SB]]=0, "-", BS_CONTROLE[[#This Row],[SB]])</f>
        <v>ZRXZXP</v>
      </c>
      <c r="AO434" s="105">
        <f>IF(BS_CONTROLE[[#This Row],[SUB]]=0, "-", BS_CONTROLE[[#This Row],[SUB]])</f>
        <v>70</v>
      </c>
      <c r="AP434" s="105">
        <f>BS_CONTROLE[[#This Row],[KM - Inicio]]</f>
        <v>134</v>
      </c>
      <c r="AQ434" s="105">
        <f>BS_CONTROLE[[#This Row],[KM - Inicio]]</f>
        <v>134</v>
      </c>
      <c r="AR434" s="108"/>
      <c r="AS434" s="108"/>
      <c r="AT434" s="108"/>
      <c r="AU434" s="136"/>
      <c r="AV434" s="136"/>
      <c r="AW434" s="14"/>
      <c r="AX434" s="14"/>
      <c r="AY434" s="162">
        <f t="shared" si="42"/>
        <v>0</v>
      </c>
      <c r="AZ434" s="153"/>
      <c r="BA434" s="109"/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50"/>
      <c r="BG434" s="16"/>
      <c r="BH434" s="17"/>
      <c r="BI434" s="17"/>
      <c r="BJ434" s="17" t="s">
        <v>1329</v>
      </c>
      <c r="BK434" s="17" t="s">
        <v>1329</v>
      </c>
      <c r="BL434" s="16"/>
      <c r="BM434" s="130"/>
      <c r="BN434" s="130"/>
      <c r="BO434" s="130"/>
      <c r="BP434" s="18"/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8" t="str">
        <f t="shared" si="47"/>
        <v/>
      </c>
    </row>
    <row r="435" spans="1:72">
      <c r="A435" s="47" t="str">
        <f t="shared" si="43"/>
        <v>EXPANSÃO TURMA 146071</v>
      </c>
      <c r="B435" s="102">
        <v>46071</v>
      </c>
      <c r="C435" s="135">
        <f>IF(BS_CONTROLE[[#This Row],[DATA]]="","",WEEKNUM(BS_CONTROLE[[#This Row],[DATA]]))</f>
        <v>8</v>
      </c>
      <c r="D435" s="104" t="s">
        <v>703</v>
      </c>
      <c r="E435" s="157">
        <v>185</v>
      </c>
      <c r="F435" s="126" t="s">
        <v>704</v>
      </c>
      <c r="G435" s="142" t="str">
        <f>IF(D435="","*",VLOOKUP(F435,BS_ATIVIDADE[],3,FALSE))</f>
        <v>EXPANSÃO</v>
      </c>
      <c r="H435" s="106" t="s">
        <v>679</v>
      </c>
      <c r="I435" s="106" t="s">
        <v>679</v>
      </c>
      <c r="J435" s="105">
        <v>170</v>
      </c>
      <c r="K435" s="105">
        <v>110.87</v>
      </c>
      <c r="L435" s="105">
        <v>111.62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6">
        <v>0.35416666666666669</v>
      </c>
      <c r="P435" s="106">
        <v>0.125</v>
      </c>
      <c r="Q435" s="105">
        <v>1</v>
      </c>
      <c r="R435" s="10" t="str">
        <f>IFERROR(_xlfn.XLOOKUP(F435, BS_ATIVIDADE[ATIVIDADE],BS_ATIVIDADE[UNIDADE] ), "*")</f>
        <v>Nº DE SOLDA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5" t="s">
        <v>961</v>
      </c>
      <c r="W435" s="151" t="s">
        <v>1165</v>
      </c>
      <c r="X435" s="104" t="s">
        <v>421</v>
      </c>
      <c r="Y435" s="129" t="s">
        <v>424</v>
      </c>
      <c r="Z435" s="104"/>
      <c r="AA435" s="105" t="s">
        <v>679</v>
      </c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5" t="str">
        <f>IF(BS_CONTROLE[[#This Row],[Entre - Estações]]=0, "-", BS_CONTROLE[[#This Row],[Entre - Estações]])</f>
        <v>ZCD</v>
      </c>
      <c r="AN435" s="105" t="str">
        <f>IF(BS_CONTROLE[[#This Row],[SB]]=0, "-", BS_CONTROLE[[#This Row],[SB]])</f>
        <v>109ZCD2</v>
      </c>
      <c r="AO435" s="105">
        <f>IF(BS_CONTROLE[[#This Row],[SUB]]=0, "-", BS_CONTROLE[[#This Row],[SUB]])</f>
        <v>170</v>
      </c>
      <c r="AP435" s="105">
        <f>BS_CONTROLE[[#This Row],[KM - Inicio]]</f>
        <v>110.87</v>
      </c>
      <c r="AQ435" s="105">
        <f>BS_CONTROLE[[#This Row],[KM - Inicio]]</f>
        <v>110.87</v>
      </c>
      <c r="AR435" s="108">
        <v>0.34027777777777779</v>
      </c>
      <c r="AS435" s="108">
        <v>0.34097222222222223</v>
      </c>
      <c r="AT435" s="108">
        <v>0.46597222222222223</v>
      </c>
      <c r="AU435" s="136"/>
      <c r="AV435" s="136"/>
      <c r="AW435" s="14"/>
      <c r="AX435" s="14"/>
      <c r="AY435" s="162">
        <f t="shared" si="42"/>
        <v>0.125</v>
      </c>
      <c r="AZ435" s="153"/>
      <c r="BA435" s="109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50"/>
      <c r="BG435" s="16"/>
      <c r="BH435" s="17">
        <v>2</v>
      </c>
      <c r="BI435" s="17"/>
      <c r="BJ435" s="17" t="s">
        <v>1330</v>
      </c>
      <c r="BK435" s="17" t="s">
        <v>1330</v>
      </c>
      <c r="BL435" s="16"/>
      <c r="BM435" s="130" t="s">
        <v>445</v>
      </c>
      <c r="BN435" s="130" t="s">
        <v>445</v>
      </c>
      <c r="BO435" s="130" t="s">
        <v>445</v>
      </c>
      <c r="BP435" s="18" t="s">
        <v>679</v>
      </c>
      <c r="BQ435" s="12" t="str">
        <f t="shared" si="44"/>
        <v>Aderente</v>
      </c>
      <c r="BR435" s="19">
        <f t="shared" si="45"/>
        <v>1</v>
      </c>
      <c r="BS435" s="19">
        <f t="shared" si="46"/>
        <v>2</v>
      </c>
      <c r="BT435" s="188" t="str">
        <f t="shared" si="47"/>
        <v>OKOK</v>
      </c>
    </row>
    <row r="436" spans="1:72">
      <c r="A436" s="47" t="str">
        <f t="shared" si="43"/>
        <v>KLECIO (TP-699)46071</v>
      </c>
      <c r="B436" s="102">
        <v>46071</v>
      </c>
      <c r="C436" s="135">
        <f>IF(BS_CONTROLE[[#This Row],[DATA]]="","",WEEKNUM(BS_CONTROLE[[#This Row],[DATA]]))</f>
        <v>8</v>
      </c>
      <c r="D436" s="104" t="s">
        <v>695</v>
      </c>
      <c r="E436" s="157"/>
      <c r="F436" s="126" t="s">
        <v>696</v>
      </c>
      <c r="G436" s="142" t="str">
        <f>IF(D436="","*",VLOOKUP(F436,BS_ATIVIDADE[],3,FALSE))</f>
        <v>SOLDA</v>
      </c>
      <c r="H436" s="106" t="s">
        <v>679</v>
      </c>
      <c r="I436" s="106" t="s">
        <v>679</v>
      </c>
      <c r="J436" s="105">
        <v>68</v>
      </c>
      <c r="K436" s="105">
        <v>77.212999999999994</v>
      </c>
      <c r="L436" s="105" t="s">
        <v>679</v>
      </c>
      <c r="M436" s="127" t="s">
        <v>1239</v>
      </c>
      <c r="N436" s="127" t="s">
        <v>1240</v>
      </c>
      <c r="O436" s="106">
        <v>0.375</v>
      </c>
      <c r="P436" s="106">
        <v>6.25E-2</v>
      </c>
      <c r="Q436" s="105">
        <v>1</v>
      </c>
      <c r="R436" s="10" t="str">
        <f>IFERROR(_xlfn.XLOOKUP(F436, BS_ATIVIDADE[ATIVIDADE],BS_ATIVIDADE[UNIDADE] ), "*")</f>
        <v>Nº DE SOLDA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5" t="s">
        <v>699</v>
      </c>
      <c r="W436" s="151" t="s">
        <v>700</v>
      </c>
      <c r="X436" s="104" t="s">
        <v>421</v>
      </c>
      <c r="Y436" s="129" t="s">
        <v>424</v>
      </c>
      <c r="Z436" s="104"/>
      <c r="AA436" s="105" t="s">
        <v>679</v>
      </c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5" t="str">
        <f>IF(BS_CONTROLE[[#This Row],[Entre - Estações]]=0, "-", BS_CONTROLE[[#This Row],[Entre - Estações]])</f>
        <v>ZAC-S</v>
      </c>
      <c r="AN436" s="105" t="str">
        <f>IF(BS_CONTROLE[[#This Row],[SB]]=0, "-", BS_CONTROLE[[#This Row],[SB]])</f>
        <v>ZACS</v>
      </c>
      <c r="AO436" s="105">
        <f>IF(BS_CONTROLE[[#This Row],[SUB]]=0, "-", BS_CONTROLE[[#This Row],[SUB]])</f>
        <v>68</v>
      </c>
      <c r="AP436" s="105">
        <f>BS_CONTROLE[[#This Row],[KM - Inicio]]</f>
        <v>77.212999999999994</v>
      </c>
      <c r="AQ436" s="105">
        <f>BS_CONTROLE[[#This Row],[KM - Inicio]]</f>
        <v>77.212999999999994</v>
      </c>
      <c r="AR436" s="108">
        <v>0.3298611111111111</v>
      </c>
      <c r="AS436" s="108">
        <v>0.39444444444444443</v>
      </c>
      <c r="AT436" s="108">
        <v>0.45694444444444443</v>
      </c>
      <c r="AU436" s="136"/>
      <c r="AV436" s="136"/>
      <c r="AW436" s="14"/>
      <c r="AX436" s="14"/>
      <c r="AY436" s="162">
        <f t="shared" si="42"/>
        <v>6.25E-2</v>
      </c>
      <c r="AZ436" s="153"/>
      <c r="BA436" s="109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50"/>
      <c r="BG436" s="16"/>
      <c r="BH436" s="17">
        <v>2</v>
      </c>
      <c r="BI436" s="17"/>
      <c r="BJ436" s="17" t="s">
        <v>1331</v>
      </c>
      <c r="BK436" s="17" t="s">
        <v>1331</v>
      </c>
      <c r="BL436" s="16"/>
      <c r="BM436" s="130" t="s">
        <v>445</v>
      </c>
      <c r="BN436" s="130" t="s">
        <v>445</v>
      </c>
      <c r="BO436" s="130" t="s">
        <v>445</v>
      </c>
      <c r="BP436" s="18" t="s">
        <v>679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8" t="str">
        <f t="shared" si="47"/>
        <v>OKOK</v>
      </c>
    </row>
    <row r="437" spans="1:72">
      <c r="A437" s="47" t="str">
        <f t="shared" si="43"/>
        <v>E4246071</v>
      </c>
      <c r="B437" s="102">
        <v>46071</v>
      </c>
      <c r="C437" s="135">
        <f>IF(BS_CONTROLE[[#This Row],[DATA]]="","",WEEKNUM(BS_CONTROLE[[#This Row],[DATA]]))</f>
        <v>8</v>
      </c>
      <c r="D437" s="104" t="s">
        <v>749</v>
      </c>
      <c r="E437" s="157">
        <v>193</v>
      </c>
      <c r="F437" s="126" t="s">
        <v>750</v>
      </c>
      <c r="G437" s="142" t="str">
        <f>IF(D437="","*",VLOOKUP(F437,BS_ATIVIDADE[],3,FALSE))</f>
        <v>TRILHEIRO - DESCARGA</v>
      </c>
      <c r="H437" s="106" t="s">
        <v>1017</v>
      </c>
      <c r="I437" s="106" t="s">
        <v>1017</v>
      </c>
      <c r="J437" s="105">
        <v>68</v>
      </c>
      <c r="K437" s="105">
        <v>54.96</v>
      </c>
      <c r="L437" s="105">
        <v>57.484000000000002</v>
      </c>
      <c r="M437" s="127" t="s">
        <v>286</v>
      </c>
      <c r="N437" s="127" t="s">
        <v>1283</v>
      </c>
      <c r="O437" s="106">
        <v>0.4375</v>
      </c>
      <c r="P437" s="106">
        <v>0.125</v>
      </c>
      <c r="Q437" s="105">
        <v>2496</v>
      </c>
      <c r="R437" s="10" t="str">
        <f>IFERROR(_xlfn.XLOOKUP(F437, BS_ATIVIDADE[ATIVIDADE],BS_ATIVIDADE[UNIDADE] ), "*")</f>
        <v>M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5" t="s">
        <v>714</v>
      </c>
      <c r="W437" s="151" t="s">
        <v>754</v>
      </c>
      <c r="X437" s="104" t="s">
        <v>421</v>
      </c>
      <c r="Y437" s="129" t="s">
        <v>424</v>
      </c>
      <c r="Z437" s="104"/>
      <c r="AA437" s="105" t="s">
        <v>1332</v>
      </c>
      <c r="AB437" s="103" t="s">
        <v>423</v>
      </c>
      <c r="AC437" s="152" t="s">
        <v>419</v>
      </c>
      <c r="AD437" s="107">
        <v>0.41666666666666669</v>
      </c>
      <c r="AE437" s="105" t="s">
        <v>1020</v>
      </c>
      <c r="AF437" s="105" t="s">
        <v>1021</v>
      </c>
      <c r="AG437" s="105" t="s">
        <v>679</v>
      </c>
      <c r="AH437" s="15"/>
      <c r="AI437" s="126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5" t="str">
        <f>IF(BS_CONTROLE[[#This Row],[Entre - Estações]]=0, "-", BS_CONTROLE[[#This Row],[Entre - Estações]])</f>
        <v>ZBM-ZHO</v>
      </c>
      <c r="AN437" s="105" t="str">
        <f>IF(BS_CONTROLE[[#This Row],[SB]]=0, "-", BS_CONTROLE[[#This Row],[SB]])</f>
        <v>ZBM1/ZK57ZHO</v>
      </c>
      <c r="AO437" s="105">
        <f>IF(BS_CONTROLE[[#This Row],[SUB]]=0, "-", BS_CONTROLE[[#This Row],[SUB]])</f>
        <v>68</v>
      </c>
      <c r="AP437" s="105">
        <f>BS_CONTROLE[[#This Row],[KM - Inicio]]</f>
        <v>54.96</v>
      </c>
      <c r="AQ437" s="105">
        <f>BS_CONTROLE[[#This Row],[KM - Inicio]]</f>
        <v>54.96</v>
      </c>
      <c r="AR437" s="108">
        <v>0</v>
      </c>
      <c r="AS437" s="108">
        <v>0</v>
      </c>
      <c r="AT437" s="108">
        <v>0</v>
      </c>
      <c r="AU437" s="136"/>
      <c r="AV437" s="136"/>
      <c r="AW437" s="14"/>
      <c r="AX437" s="14"/>
      <c r="AY437" s="162">
        <f t="shared" si="42"/>
        <v>0</v>
      </c>
      <c r="AZ437" s="153"/>
      <c r="BA437" s="109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50"/>
      <c r="BG437" s="16"/>
      <c r="BH437" s="17">
        <v>0</v>
      </c>
      <c r="BI437" s="17"/>
      <c r="BJ437" s="17" t="s">
        <v>1333</v>
      </c>
      <c r="BK437" s="17" t="s">
        <v>1333</v>
      </c>
      <c r="BL437" s="16"/>
      <c r="BM437" s="130" t="s">
        <v>440</v>
      </c>
      <c r="BN437" s="130" t="s">
        <v>469</v>
      </c>
      <c r="BO437" s="130" t="s">
        <v>568</v>
      </c>
      <c r="BP437" s="18" t="s">
        <v>679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8" t="str">
        <f t="shared" si="47"/>
        <v>CCOCirculaçãoIntervaloOportunidade</v>
      </c>
    </row>
    <row r="438" spans="1:72" hidden="1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7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2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8" t="str">
        <f t="shared" si="47"/>
        <v/>
      </c>
    </row>
    <row r="439" spans="1:72">
      <c r="A439" s="47" t="str">
        <f t="shared" si="43"/>
        <v>ROGÉRIO (TP-730)46071</v>
      </c>
      <c r="B439" s="102">
        <v>46071</v>
      </c>
      <c r="C439" s="135">
        <f>IF(BS_CONTROLE[[#This Row],[DATA]]="","",WEEKNUM(BS_CONTROLE[[#This Row],[DATA]]))</f>
        <v>8</v>
      </c>
      <c r="D439" s="104" t="s">
        <v>857</v>
      </c>
      <c r="E439" s="157">
        <v>81</v>
      </c>
      <c r="F439" s="126" t="s">
        <v>721</v>
      </c>
      <c r="G439" s="142" t="str">
        <f>IF(D439="","*",VLOOKUP(F439,BS_ATIVIDADE[],3,FALSE))</f>
        <v>DORMENTE - SUBSTITUIÇÂO</v>
      </c>
      <c r="H439" s="106" t="s">
        <v>679</v>
      </c>
      <c r="I439" s="106" t="s">
        <v>679</v>
      </c>
      <c r="J439" s="105">
        <v>49</v>
      </c>
      <c r="K439" s="105">
        <v>225</v>
      </c>
      <c r="L439" s="105" t="s">
        <v>679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6">
        <v>0.375</v>
      </c>
      <c r="P439" s="106">
        <v>8.3333333333333329E-2</v>
      </c>
      <c r="Q439" s="105">
        <v>20</v>
      </c>
      <c r="R439" s="10" t="str">
        <f>IFERROR(_xlfn.XLOOKUP(F439, BS_ATIVIDADE[ATIVIDADE],BS_ATIVIDADE[UNIDADE] ), "*")</f>
        <v>Nº DE DORMENTES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5" t="s">
        <v>860</v>
      </c>
      <c r="W439" s="151" t="s">
        <v>1024</v>
      </c>
      <c r="X439" s="104" t="s">
        <v>421</v>
      </c>
      <c r="Y439" s="129" t="s">
        <v>424</v>
      </c>
      <c r="Z439" s="104"/>
      <c r="AA439" s="105" t="s">
        <v>679</v>
      </c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5" t="str">
        <f>IF(BS_CONTROLE[[#This Row],[Entre - Estações]]=0, "-", BS_CONTROLE[[#This Row],[Entre - Estações]])</f>
        <v>ZXI-ZIC</v>
      </c>
      <c r="AN439" s="105" t="str">
        <f>IF(BS_CONTROLE[[#This Row],[SB]]=0, "-", BS_CONTROLE[[#This Row],[SB]])</f>
        <v>224ZIC1</v>
      </c>
      <c r="AO439" s="105">
        <f>IF(BS_CONTROLE[[#This Row],[SUB]]=0, "-", BS_CONTROLE[[#This Row],[SUB]])</f>
        <v>49</v>
      </c>
      <c r="AP439" s="105">
        <f>BS_CONTROLE[[#This Row],[KM - Inicio]]</f>
        <v>225</v>
      </c>
      <c r="AQ439" s="105">
        <f>BS_CONTROLE[[#This Row],[KM - Inicio]]</f>
        <v>225</v>
      </c>
      <c r="AR439" s="108"/>
      <c r="AS439" s="108"/>
      <c r="AT439" s="108"/>
      <c r="AU439" s="136"/>
      <c r="AV439" s="136"/>
      <c r="AW439" s="14"/>
      <c r="AX439" s="14"/>
      <c r="AY439" s="162">
        <f t="shared" si="42"/>
        <v>0</v>
      </c>
      <c r="AZ439" s="153"/>
      <c r="BA439" s="109"/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50"/>
      <c r="BG439" s="16"/>
      <c r="BH439" s="17"/>
      <c r="BI439" s="17"/>
      <c r="BJ439" s="17" t="s">
        <v>1334</v>
      </c>
      <c r="BK439" s="17" t="s">
        <v>1334</v>
      </c>
      <c r="BL439" s="16"/>
      <c r="BM439" s="130"/>
      <c r="BN439" s="130"/>
      <c r="BO439" s="130"/>
      <c r="BP439" s="18"/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8" t="str">
        <f t="shared" si="47"/>
        <v/>
      </c>
    </row>
    <row r="440" spans="1:72">
      <c r="A440" s="47" t="str">
        <f t="shared" si="43"/>
        <v>V9346071</v>
      </c>
      <c r="B440" s="102">
        <v>46071</v>
      </c>
      <c r="C440" s="135">
        <f>IF(BS_CONTROLE[[#This Row],[DATA]]="","",WEEKNUM(BS_CONTROLE[[#This Row],[DATA]]))</f>
        <v>8</v>
      </c>
      <c r="D440" s="104" t="s">
        <v>978</v>
      </c>
      <c r="E440" s="157">
        <v>162</v>
      </c>
      <c r="F440" s="126" t="s">
        <v>687</v>
      </c>
      <c r="G440" s="142" t="str">
        <f>IF(D440="","*",VLOOKUP(F440,BS_ATIVIDADE[],3,FALSE))</f>
        <v>MECANIZAÇÃO - SOCADORA</v>
      </c>
      <c r="H440" s="105" t="s">
        <v>104</v>
      </c>
      <c r="I440" s="105" t="s">
        <v>104</v>
      </c>
      <c r="J440" s="105">
        <v>56</v>
      </c>
      <c r="K440" s="105">
        <v>204.4</v>
      </c>
      <c r="L440" s="105">
        <v>205.8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6">
        <v>0.375</v>
      </c>
      <c r="P440" s="106">
        <v>0.125</v>
      </c>
      <c r="Q440" s="105">
        <v>200</v>
      </c>
      <c r="R440" s="10" t="str">
        <f>IFERROR(_xlfn.XLOOKUP(F440, BS_ATIVIDADE[ATIVIDADE],BS_ATIVIDADE[UNIDADE] ), "*")</f>
        <v>M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5" t="s">
        <v>773</v>
      </c>
      <c r="W440" s="151" t="s">
        <v>688</v>
      </c>
      <c r="X440" s="104" t="s">
        <v>416</v>
      </c>
      <c r="Y440" s="129" t="s">
        <v>415</v>
      </c>
      <c r="Z440" s="104"/>
      <c r="AA440" s="105">
        <v>1</v>
      </c>
      <c r="AB440" s="103" t="s">
        <v>418</v>
      </c>
      <c r="AC440" s="152" t="s">
        <v>406</v>
      </c>
      <c r="AD440" s="107">
        <v>0.33333333333333331</v>
      </c>
      <c r="AE440" s="105">
        <v>7309</v>
      </c>
      <c r="AF440" s="105" t="s">
        <v>679</v>
      </c>
      <c r="AG440" s="105" t="s">
        <v>679</v>
      </c>
      <c r="AH440" s="15"/>
      <c r="AI440" s="126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5" t="str">
        <f>IF(BS_CONTROLE[[#This Row],[Entre - Estações]]=0, "-", BS_CONTROLE[[#This Row],[Entre - Estações]])</f>
        <v>ZYU-ZST</v>
      </c>
      <c r="AN440" s="105" t="str">
        <f>IF(BS_CONTROLE[[#This Row],[SB]]=0, "-", BS_CONTROLE[[#This Row],[SB]])</f>
        <v>ZYU206</v>
      </c>
      <c r="AO440" s="105">
        <f>IF(BS_CONTROLE[[#This Row],[SUB]]=0, "-", BS_CONTROLE[[#This Row],[SUB]])</f>
        <v>56</v>
      </c>
      <c r="AP440" s="105">
        <f>BS_CONTROLE[[#This Row],[KM - Inicio]]</f>
        <v>204.4</v>
      </c>
      <c r="AQ440" s="105">
        <f>BS_CONTROLE[[#This Row],[KM - Inicio]]</f>
        <v>204.4</v>
      </c>
      <c r="AR440" s="108">
        <v>0</v>
      </c>
      <c r="AS440" s="108">
        <v>0</v>
      </c>
      <c r="AT440" s="108">
        <v>0</v>
      </c>
      <c r="AU440" s="136"/>
      <c r="AV440" s="136"/>
      <c r="AW440" s="14"/>
      <c r="AX440" s="14"/>
      <c r="AY440" s="162">
        <f t="shared" si="42"/>
        <v>0</v>
      </c>
      <c r="AZ440" s="153"/>
      <c r="BA440" s="109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50"/>
      <c r="BG440" s="16"/>
      <c r="BH440" s="17">
        <v>0</v>
      </c>
      <c r="BI440" s="17"/>
      <c r="BJ440" s="17" t="s">
        <v>1335</v>
      </c>
      <c r="BK440" s="17" t="s">
        <v>1335</v>
      </c>
      <c r="BL440" s="16"/>
      <c r="BM440" s="130" t="s">
        <v>440</v>
      </c>
      <c r="BN440" s="130" t="s">
        <v>460</v>
      </c>
      <c r="BO440" s="130" t="s">
        <v>568</v>
      </c>
      <c r="BP440" s="18" t="s">
        <v>679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8" t="str">
        <f t="shared" si="47"/>
        <v>CCOCirculaçãoIntervaloContrato</v>
      </c>
    </row>
    <row r="441" spans="1:72">
      <c r="A441" s="47" t="str">
        <f t="shared" si="43"/>
        <v>W5946071</v>
      </c>
      <c r="B441" s="102">
        <v>46071</v>
      </c>
      <c r="C441" s="135">
        <f>IF(BS_CONTROLE[[#This Row],[DATA]]="","",WEEKNUM(BS_CONTROLE[[#This Row],[DATA]]))</f>
        <v>8</v>
      </c>
      <c r="D441" s="104" t="s">
        <v>726</v>
      </c>
      <c r="E441" s="157">
        <v>373</v>
      </c>
      <c r="F441" s="126" t="s">
        <v>761</v>
      </c>
      <c r="G441" s="142" t="str">
        <f>IF(D441="","*",VLOOKUP(F441,BS_ATIVIDADE[],3,FALSE))</f>
        <v>OUTROS</v>
      </c>
      <c r="H441" s="105" t="s">
        <v>104</v>
      </c>
      <c r="I441" s="105" t="s">
        <v>104</v>
      </c>
      <c r="J441" s="105">
        <v>56</v>
      </c>
      <c r="K441" s="105">
        <v>190</v>
      </c>
      <c r="L441" s="105" t="s">
        <v>679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6">
        <v>0.375</v>
      </c>
      <c r="P441" s="106">
        <v>4.1666666666666664E-2</v>
      </c>
      <c r="Q441" s="105">
        <v>300</v>
      </c>
      <c r="R441" s="10" t="str">
        <f>IFERROR(_xlfn.XLOOKUP(F441, BS_ATIVIDADE[ATIVIDADE],BS_ATIVIDADE[UNIDADE] ), "*")</f>
        <v>BINÁRIO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5" t="s">
        <v>860</v>
      </c>
      <c r="W441" s="151" t="s">
        <v>1289</v>
      </c>
      <c r="X441" s="104" t="s">
        <v>421</v>
      </c>
      <c r="Y441" s="129" t="s">
        <v>424</v>
      </c>
      <c r="Z441" s="104"/>
      <c r="AA441" s="105">
        <v>1</v>
      </c>
      <c r="AB441" s="103" t="s">
        <v>412</v>
      </c>
      <c r="AC441" s="152"/>
      <c r="AD441" s="107">
        <v>0.29166666666666669</v>
      </c>
      <c r="AE441" s="105">
        <v>7629</v>
      </c>
      <c r="AF441" s="105" t="s">
        <v>679</v>
      </c>
      <c r="AG441" s="105" t="s">
        <v>679</v>
      </c>
      <c r="AH441" s="15"/>
      <c r="AI441" s="126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5" t="str">
        <f>IF(BS_CONTROLE[[#This Row],[Entre - Estações]]=0, "-", BS_CONTROLE[[#This Row],[Entre - Estações]])</f>
        <v>ZDY-ZFY</v>
      </c>
      <c r="AN441" s="105" t="str">
        <f>IF(BS_CONTROLE[[#This Row],[SB]]=0, "-", BS_CONTROLE[[#This Row],[SB]])</f>
        <v>189ZFY</v>
      </c>
      <c r="AO441" s="105">
        <f>IF(BS_CONTROLE[[#This Row],[SUB]]=0, "-", BS_CONTROLE[[#This Row],[SUB]])</f>
        <v>56</v>
      </c>
      <c r="AP441" s="105">
        <f>BS_CONTROLE[[#This Row],[KM - Inicio]]</f>
        <v>190</v>
      </c>
      <c r="AQ441" s="105">
        <f>BS_CONTROLE[[#This Row],[KM - Inicio]]</f>
        <v>190</v>
      </c>
      <c r="AR441" s="108">
        <v>0.34166666666666667</v>
      </c>
      <c r="AS441" s="108">
        <v>0</v>
      </c>
      <c r="AT441" s="108">
        <v>0</v>
      </c>
      <c r="AU441" s="136"/>
      <c r="AV441" s="136"/>
      <c r="AW441" s="14"/>
      <c r="AX441" s="14"/>
      <c r="AY441" s="162">
        <f t="shared" si="42"/>
        <v>0</v>
      </c>
      <c r="AZ441" s="153"/>
      <c r="BA441" s="109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50"/>
      <c r="BG441" s="16"/>
      <c r="BH441" s="17">
        <v>0</v>
      </c>
      <c r="BI441" s="17"/>
      <c r="BJ441" s="17" t="s">
        <v>1336</v>
      </c>
      <c r="BK441" s="17" t="s">
        <v>1336</v>
      </c>
      <c r="BL441" s="16"/>
      <c r="BM441" s="130" t="s">
        <v>440</v>
      </c>
      <c r="BN441" s="130" t="s">
        <v>469</v>
      </c>
      <c r="BO441" s="130" t="s">
        <v>530</v>
      </c>
      <c r="BP441" s="18" t="s">
        <v>679</v>
      </c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8" t="str">
        <f t="shared" si="47"/>
        <v>CCOCirculaçãoIntervaloOportunidade</v>
      </c>
    </row>
    <row r="442" spans="1:72">
      <c r="A442" s="47" t="str">
        <f t="shared" si="43"/>
        <v>ROBSON (TF-701)46071</v>
      </c>
      <c r="B442" s="102">
        <v>46071</v>
      </c>
      <c r="C442" s="135">
        <f>IF(BS_CONTROLE[[#This Row],[DATA]]="","",WEEKNUM(BS_CONTROLE[[#This Row],[DATA]]))</f>
        <v>8</v>
      </c>
      <c r="D442" s="104" t="s">
        <v>732</v>
      </c>
      <c r="E442" s="157">
        <v>310</v>
      </c>
      <c r="F442" s="126" t="s">
        <v>721</v>
      </c>
      <c r="G442" s="142" t="str">
        <f>IF(D442="","*",VLOOKUP(F442,BS_ATIVIDADE[],3,FALSE))</f>
        <v>DORMENTE - SUBSTITUIÇÂO</v>
      </c>
      <c r="H442" s="106" t="s">
        <v>679</v>
      </c>
      <c r="I442" s="106" t="s">
        <v>679</v>
      </c>
      <c r="J442" s="105">
        <v>56</v>
      </c>
      <c r="K442" s="105">
        <v>190.3</v>
      </c>
      <c r="L442" s="105">
        <v>190.5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6">
        <v>0.375</v>
      </c>
      <c r="P442" s="106">
        <v>8.3333333333333329E-2</v>
      </c>
      <c r="Q442" s="105">
        <v>50</v>
      </c>
      <c r="R442" s="10" t="str">
        <f>IFERROR(_xlfn.XLOOKUP(F442, BS_ATIVIDADE[ATIVIDADE],BS_ATIVIDADE[UNIDADE] ), "*")</f>
        <v>Nº DE DORMENTES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5" t="s">
        <v>773</v>
      </c>
      <c r="W442" s="151" t="s">
        <v>1024</v>
      </c>
      <c r="X442" s="104" t="s">
        <v>421</v>
      </c>
      <c r="Y442" s="129" t="s">
        <v>424</v>
      </c>
      <c r="Z442" s="104"/>
      <c r="AA442" s="105" t="s">
        <v>679</v>
      </c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5" t="str">
        <f>IF(BS_CONTROLE[[#This Row],[Entre - Estações]]=0, "-", BS_CONTROLE[[#This Row],[Entre - Estações]])</f>
        <v>ZDY-ZFY</v>
      </c>
      <c r="AN442" s="105" t="str">
        <f>IF(BS_CONTROLE[[#This Row],[SB]]=0, "-", BS_CONTROLE[[#This Row],[SB]])</f>
        <v>189ZFY</v>
      </c>
      <c r="AO442" s="105">
        <f>IF(BS_CONTROLE[[#This Row],[SUB]]=0, "-", BS_CONTROLE[[#This Row],[SUB]])</f>
        <v>56</v>
      </c>
      <c r="AP442" s="105">
        <f>BS_CONTROLE[[#This Row],[KM - Inicio]]</f>
        <v>190.3</v>
      </c>
      <c r="AQ442" s="105">
        <f>BS_CONTROLE[[#This Row],[KM - Inicio]]</f>
        <v>190.3</v>
      </c>
      <c r="AR442" s="108"/>
      <c r="AS442" s="108"/>
      <c r="AT442" s="108"/>
      <c r="AU442" s="136"/>
      <c r="AV442" s="136"/>
      <c r="AW442" s="14"/>
      <c r="AX442" s="14"/>
      <c r="AY442" s="162">
        <f t="shared" si="42"/>
        <v>0</v>
      </c>
      <c r="AZ442" s="153"/>
      <c r="BA442" s="109"/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50"/>
      <c r="BG442" s="16"/>
      <c r="BH442" s="17"/>
      <c r="BI442" s="17"/>
      <c r="BJ442" s="17" t="s">
        <v>1334</v>
      </c>
      <c r="BK442" s="17" t="s">
        <v>1334</v>
      </c>
      <c r="BL442" s="16"/>
      <c r="BM442" s="130"/>
      <c r="BN442" s="130"/>
      <c r="BO442" s="130"/>
      <c r="BP442" s="18"/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8" t="str">
        <f t="shared" si="47"/>
        <v/>
      </c>
    </row>
    <row r="443" spans="1:72">
      <c r="A443" s="47" t="str">
        <f t="shared" si="43"/>
        <v>JACIANO (TF-674)46071</v>
      </c>
      <c r="B443" s="102">
        <v>46071</v>
      </c>
      <c r="C443" s="135">
        <f>IF(BS_CONTROLE[[#This Row],[DATA]]="","",WEEKNUM(BS_CONTROLE[[#This Row],[DATA]]))</f>
        <v>8</v>
      </c>
      <c r="D443" s="104" t="s">
        <v>1183</v>
      </c>
      <c r="E443" s="157"/>
      <c r="F443" s="126" t="s">
        <v>721</v>
      </c>
      <c r="G443" s="142" t="str">
        <f>IF(D443="","*",VLOOKUP(F443,BS_ATIVIDADE[],3,FALSE))</f>
        <v>DORMENTE - SUBSTITUIÇÂO</v>
      </c>
      <c r="H443" s="106" t="s">
        <v>679</v>
      </c>
      <c r="I443" s="106" t="s">
        <v>679</v>
      </c>
      <c r="J443" s="105">
        <v>56</v>
      </c>
      <c r="K443" s="105">
        <v>191</v>
      </c>
      <c r="L443" s="105">
        <v>190.5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6">
        <v>0.375</v>
      </c>
      <c r="P443" s="106">
        <v>8.3333333333333329E-2</v>
      </c>
      <c r="Q443" s="105">
        <v>50</v>
      </c>
      <c r="R443" s="10" t="str">
        <f>IFERROR(_xlfn.XLOOKUP(F443, BS_ATIVIDADE[ATIVIDADE],BS_ATIVIDADE[UNIDADE] ), "*")</f>
        <v>Nº DE DORMENTES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5" t="s">
        <v>773</v>
      </c>
      <c r="W443" s="151" t="s">
        <v>1024</v>
      </c>
      <c r="X443" s="104" t="s">
        <v>421</v>
      </c>
      <c r="Y443" s="129" t="s">
        <v>424</v>
      </c>
      <c r="Z443" s="104"/>
      <c r="AA443" s="105" t="s">
        <v>679</v>
      </c>
      <c r="AB443" s="103"/>
      <c r="AC443" s="152"/>
      <c r="AD443" s="107"/>
      <c r="AE443" s="105"/>
      <c r="AF443" s="105" t="s">
        <v>679</v>
      </c>
      <c r="AG443" s="105"/>
      <c r="AH443" s="15"/>
      <c r="AI443" s="126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5" t="str">
        <f>IF(BS_CONTROLE[[#This Row],[Entre - Estações]]=0, "-", BS_CONTROLE[[#This Row],[Entre - Estações]])</f>
        <v>ZDY-ZFY</v>
      </c>
      <c r="AN443" s="105" t="str">
        <f>IF(BS_CONTROLE[[#This Row],[SB]]=0, "-", BS_CONTROLE[[#This Row],[SB]])</f>
        <v>189ZFY</v>
      </c>
      <c r="AO443" s="105">
        <f>IF(BS_CONTROLE[[#This Row],[SUB]]=0, "-", BS_CONTROLE[[#This Row],[SUB]])</f>
        <v>56</v>
      </c>
      <c r="AP443" s="105">
        <f>BS_CONTROLE[[#This Row],[KM - Inicio]]</f>
        <v>191</v>
      </c>
      <c r="AQ443" s="105">
        <f>BS_CONTROLE[[#This Row],[KM - Inicio]]</f>
        <v>191</v>
      </c>
      <c r="AR443" s="108"/>
      <c r="AS443" s="108"/>
      <c r="AT443" s="108"/>
      <c r="AU443" s="136"/>
      <c r="AV443" s="136"/>
      <c r="AW443" s="14"/>
      <c r="AX443" s="14"/>
      <c r="AY443" s="162">
        <f t="shared" si="42"/>
        <v>0</v>
      </c>
      <c r="AZ443" s="153"/>
      <c r="BA443" s="109"/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50"/>
      <c r="BG443" s="16"/>
      <c r="BH443" s="17"/>
      <c r="BI443" s="17"/>
      <c r="BJ443" s="17" t="s">
        <v>1334</v>
      </c>
      <c r="BK443" s="17" t="s">
        <v>1334</v>
      </c>
      <c r="BL443" s="16"/>
      <c r="BM443" s="130"/>
      <c r="BN443" s="130"/>
      <c r="BO443" s="130"/>
      <c r="BP443" s="18"/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8" t="str">
        <f t="shared" si="47"/>
        <v/>
      </c>
    </row>
    <row r="444" spans="1:72">
      <c r="A444" s="47" t="str">
        <f t="shared" si="43"/>
        <v>OSMAR (TMA-677)46071</v>
      </c>
      <c r="B444" s="102">
        <v>46071</v>
      </c>
      <c r="C444" s="135">
        <f>IF(BS_CONTROLE[[#This Row],[DATA]]="","",WEEKNUM(BS_CONTROLE[[#This Row],[DATA]]))</f>
        <v>8</v>
      </c>
      <c r="D444" s="104" t="s">
        <v>737</v>
      </c>
      <c r="E444" s="157">
        <v>373</v>
      </c>
      <c r="F444" s="126" t="s">
        <v>738</v>
      </c>
      <c r="G444" s="142" t="str">
        <f>IF(D444="","*",VLOOKUP(F444,BS_ATIVIDADE[],3,FALSE))</f>
        <v>AMV</v>
      </c>
      <c r="H444" s="105" t="s">
        <v>679</v>
      </c>
      <c r="I444" s="105" t="s">
        <v>679</v>
      </c>
      <c r="J444" s="105">
        <v>56</v>
      </c>
      <c r="K444" s="105">
        <v>157.94999999999999</v>
      </c>
      <c r="L444" s="105" t="s">
        <v>679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6">
        <v>0.41666666666666669</v>
      </c>
      <c r="P444" s="106">
        <v>0.125</v>
      </c>
      <c r="Q444" s="105">
        <v>1</v>
      </c>
      <c r="R444" s="10" t="str">
        <f>IFERROR(_xlfn.XLOOKUP(F444, BS_ATIVIDADE[ATIVIDADE],BS_ATIVIDADE[UNIDADE] ), "*")</f>
        <v>Nº DE PEÇAS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5" t="s">
        <v>860</v>
      </c>
      <c r="W444" s="151" t="s">
        <v>780</v>
      </c>
      <c r="X444" s="104" t="s">
        <v>421</v>
      </c>
      <c r="Y444" s="129" t="s">
        <v>424</v>
      </c>
      <c r="Z444" s="104"/>
      <c r="AA444" s="105" t="s">
        <v>679</v>
      </c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5" t="str">
        <f>IF(BS_CONTROLE[[#This Row],[Entre - Estações]]=0, "-", BS_CONTROLE[[#This Row],[Entre - Estações]])</f>
        <v>ZGA-ZCX</v>
      </c>
      <c r="AN444" s="105" t="str">
        <f>IF(BS_CONTROLE[[#This Row],[SB]]=0, "-", BS_CONTROLE[[#This Row],[SB]])</f>
        <v>ZPSZCX</v>
      </c>
      <c r="AO444" s="105">
        <f>IF(BS_CONTROLE[[#This Row],[SUB]]=0, "-", BS_CONTROLE[[#This Row],[SUB]])</f>
        <v>56</v>
      </c>
      <c r="AP444" s="105">
        <f>BS_CONTROLE[[#This Row],[KM - Inicio]]</f>
        <v>157.94999999999999</v>
      </c>
      <c r="AQ444" s="105">
        <f>BS_CONTROLE[[#This Row],[KM - Inicio]]</f>
        <v>157.94999999999999</v>
      </c>
      <c r="AR444" s="108"/>
      <c r="AS444" s="108"/>
      <c r="AT444" s="108"/>
      <c r="AU444" s="136"/>
      <c r="AV444" s="136"/>
      <c r="AW444" s="14"/>
      <c r="AX444" s="14"/>
      <c r="AY444" s="162">
        <f t="shared" si="42"/>
        <v>0</v>
      </c>
      <c r="AZ444" s="153"/>
      <c r="BA444" s="109"/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50"/>
      <c r="BG444" s="16"/>
      <c r="BH444" s="17"/>
      <c r="BI444" s="17"/>
      <c r="BJ444" s="17" t="s">
        <v>1334</v>
      </c>
      <c r="BK444" s="17" t="s">
        <v>1334</v>
      </c>
      <c r="BL444" s="16"/>
      <c r="BM444" s="130"/>
      <c r="BN444" s="130"/>
      <c r="BO444" s="130"/>
      <c r="BP444" s="18"/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8" t="str">
        <f t="shared" si="47"/>
        <v/>
      </c>
    </row>
    <row r="445" spans="1:72" hidden="1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7"/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2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8" t="str">
        <f t="shared" si="47"/>
        <v/>
      </c>
    </row>
    <row r="446" spans="1:72">
      <c r="A446" s="47" t="str">
        <f t="shared" si="43"/>
        <v>EDSON (TP-780)46071</v>
      </c>
      <c r="B446" s="102">
        <v>46071</v>
      </c>
      <c r="C446" s="135">
        <f>IF(BS_CONTROLE[[#This Row],[DATA]]="","",WEEKNUM(BS_CONTROLE[[#This Row],[DATA]]))</f>
        <v>8</v>
      </c>
      <c r="D446" s="104" t="s">
        <v>720</v>
      </c>
      <c r="E446" s="157">
        <v>4</v>
      </c>
      <c r="F446" s="126" t="s">
        <v>870</v>
      </c>
      <c r="G446" s="142" t="str">
        <f>IF(D446="","*",VLOOKUP(F446,BS_ATIVIDADE[],3,FALSE))</f>
        <v>TRILHO - SUBSTITUIÇÂO</v>
      </c>
      <c r="H446" s="106" t="s">
        <v>679</v>
      </c>
      <c r="I446" s="106" t="s">
        <v>679</v>
      </c>
      <c r="J446" s="105">
        <v>55</v>
      </c>
      <c r="K446" s="105">
        <v>82.424999999999997</v>
      </c>
      <c r="L446" s="105">
        <v>82.71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6">
        <v>0.45833333333333331</v>
      </c>
      <c r="P446" s="106">
        <v>4.1666666666666664E-2</v>
      </c>
      <c r="Q446" s="105">
        <v>312</v>
      </c>
      <c r="R446" s="10" t="str">
        <f>IFERROR(_xlfn.XLOOKUP(F446, BS_ATIVIDADE[ATIVIDADE],BS_ATIVIDADE[UNIDADE] ), "*")</f>
        <v>M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5" t="s">
        <v>908</v>
      </c>
      <c r="W446" s="151" t="s">
        <v>1029</v>
      </c>
      <c r="X446" s="104" t="s">
        <v>421</v>
      </c>
      <c r="Y446" s="129" t="s">
        <v>424</v>
      </c>
      <c r="Z446" s="104"/>
      <c r="AA446" s="105" t="s">
        <v>679</v>
      </c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5" t="str">
        <f>IF(BS_CONTROLE[[#This Row],[Entre - Estações]]=0, "-", BS_CONTROLE[[#This Row],[Entre - Estações]])</f>
        <v>ZKE-ZWW</v>
      </c>
      <c r="AN446" s="105" t="str">
        <f>IF(BS_CONTROLE[[#This Row],[SB]]=0, "-", BS_CONTROLE[[#This Row],[SB]])</f>
        <v>K83K802</v>
      </c>
      <c r="AO446" s="105">
        <f>IF(BS_CONTROLE[[#This Row],[SUB]]=0, "-", BS_CONTROLE[[#This Row],[SUB]])</f>
        <v>55</v>
      </c>
      <c r="AP446" s="105">
        <f>BS_CONTROLE[[#This Row],[KM - Inicio]]</f>
        <v>82.424999999999997</v>
      </c>
      <c r="AQ446" s="105">
        <f>BS_CONTROLE[[#This Row],[KM - Inicio]]</f>
        <v>82.424999999999997</v>
      </c>
      <c r="AR446" s="108">
        <v>0.47013888888888888</v>
      </c>
      <c r="AS446" s="108">
        <v>0.49513888888888891</v>
      </c>
      <c r="AT446" s="108">
        <v>0.53680555555555554</v>
      </c>
      <c r="AU446" s="136"/>
      <c r="AV446" s="136"/>
      <c r="AW446" s="14"/>
      <c r="AX446" s="14"/>
      <c r="AY446" s="162">
        <f t="shared" si="42"/>
        <v>4.166666666666663E-2</v>
      </c>
      <c r="AZ446" s="153"/>
      <c r="BA446" s="109"/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50"/>
      <c r="BG446" s="16"/>
      <c r="BH446" s="17">
        <v>1</v>
      </c>
      <c r="BI446" s="17"/>
      <c r="BJ446" s="17" t="s">
        <v>1337</v>
      </c>
      <c r="BK446" s="17" t="s">
        <v>1337</v>
      </c>
      <c r="BL446" s="16"/>
      <c r="BM446" s="130" t="s">
        <v>445</v>
      </c>
      <c r="BN446" s="130" t="s">
        <v>445</v>
      </c>
      <c r="BO446" s="130" t="s">
        <v>445</v>
      </c>
      <c r="BP446" s="18" t="s">
        <v>679</v>
      </c>
      <c r="BQ446" s="12" t="str">
        <f t="shared" si="44"/>
        <v>Produção e Intervalo</v>
      </c>
      <c r="BR446" s="19">
        <f t="shared" si="45"/>
        <v>0.99999999999999911</v>
      </c>
      <c r="BS446" s="19">
        <f t="shared" si="46"/>
        <v>0</v>
      </c>
      <c r="BT446" s="188" t="str">
        <f t="shared" si="47"/>
        <v>OKOK</v>
      </c>
    </row>
    <row r="447" spans="1:72">
      <c r="A447" s="47" t="str">
        <f t="shared" si="43"/>
        <v>W6046071</v>
      </c>
      <c r="B447" s="102">
        <v>46071</v>
      </c>
      <c r="C447" s="135">
        <f>IF(BS_CONTROLE[[#This Row],[DATA]]="","",WEEKNUM(BS_CONTROLE[[#This Row],[DATA]]))</f>
        <v>8</v>
      </c>
      <c r="D447" s="104" t="s">
        <v>760</v>
      </c>
      <c r="E447" s="157">
        <v>352</v>
      </c>
      <c r="F447" s="126" t="s">
        <v>885</v>
      </c>
      <c r="G447" s="142" t="str">
        <f>IF(D447="","*",VLOOKUP(F447,BS_ATIVIDADE[],3,FALSE))</f>
        <v>PEDRA</v>
      </c>
      <c r="H447" s="106" t="s">
        <v>201</v>
      </c>
      <c r="I447" s="106" t="s">
        <v>201</v>
      </c>
      <c r="J447" s="105">
        <v>55</v>
      </c>
      <c r="K447" s="105">
        <v>83</v>
      </c>
      <c r="L447" s="105">
        <v>83.1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6">
        <v>0.39583333333333331</v>
      </c>
      <c r="P447" s="106">
        <v>4.1666666666666664E-2</v>
      </c>
      <c r="Q447" s="105">
        <v>4</v>
      </c>
      <c r="R447" s="10" t="str">
        <f>IFERROR(_xlfn.XLOOKUP(F447, BS_ATIVIDADE[ATIVIDADE],BS_ATIVIDADE[UNIDADE] ), "*")</f>
        <v>VAGÕES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5" t="s">
        <v>908</v>
      </c>
      <c r="W447" s="151" t="s">
        <v>1338</v>
      </c>
      <c r="X447" s="104" t="s">
        <v>421</v>
      </c>
      <c r="Y447" s="129" t="s">
        <v>424</v>
      </c>
      <c r="Z447" s="104"/>
      <c r="AA447" s="105">
        <v>1</v>
      </c>
      <c r="AB447" s="103" t="s">
        <v>412</v>
      </c>
      <c r="AC447" s="152"/>
      <c r="AD447" s="107">
        <v>0.35416666666666669</v>
      </c>
      <c r="AE447" s="105">
        <v>7694</v>
      </c>
      <c r="AF447" s="105" t="s">
        <v>679</v>
      </c>
      <c r="AG447" s="105" t="s">
        <v>679</v>
      </c>
      <c r="AH447" s="15"/>
      <c r="AI447" s="126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5" t="str">
        <f>IF(BS_CONTROLE[[#This Row],[Entre - Estações]]=0, "-", BS_CONTROLE[[#This Row],[Entre - Estações]])</f>
        <v>ZKE-ZWW</v>
      </c>
      <c r="AN447" s="105" t="str">
        <f>IF(BS_CONTROLE[[#This Row],[SB]]=0, "-", BS_CONTROLE[[#This Row],[SB]])</f>
        <v>K83K802</v>
      </c>
      <c r="AO447" s="105">
        <f>IF(BS_CONTROLE[[#This Row],[SUB]]=0, "-", BS_CONTROLE[[#This Row],[SUB]])</f>
        <v>55</v>
      </c>
      <c r="AP447" s="105">
        <f>BS_CONTROLE[[#This Row],[KM - Inicio]]</f>
        <v>83</v>
      </c>
      <c r="AQ447" s="105">
        <f>BS_CONTROLE[[#This Row],[KM - Inicio]]</f>
        <v>83</v>
      </c>
      <c r="AR447" s="108">
        <v>0.45069444444444445</v>
      </c>
      <c r="AS447" s="108">
        <v>0</v>
      </c>
      <c r="AT447" s="108">
        <v>0</v>
      </c>
      <c r="AU447" s="136"/>
      <c r="AV447" s="136"/>
      <c r="AW447" s="14"/>
      <c r="AX447" s="14"/>
      <c r="AY447" s="162">
        <f t="shared" si="42"/>
        <v>0</v>
      </c>
      <c r="AZ447" s="153"/>
      <c r="BA447" s="109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50"/>
      <c r="BG447" s="16"/>
      <c r="BH447" s="17">
        <v>0</v>
      </c>
      <c r="BI447" s="17"/>
      <c r="BJ447" s="17" t="s">
        <v>1339</v>
      </c>
      <c r="BK447" s="17" t="s">
        <v>1339</v>
      </c>
      <c r="BL447" s="16"/>
      <c r="BM447" s="130" t="s">
        <v>440</v>
      </c>
      <c r="BN447" s="130" t="s">
        <v>469</v>
      </c>
      <c r="BO447" s="130" t="s">
        <v>568</v>
      </c>
      <c r="BP447" s="18" t="s">
        <v>679</v>
      </c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8" t="str">
        <f t="shared" si="47"/>
        <v>CCOCirculaçãoIntervaloOportunidade</v>
      </c>
    </row>
    <row r="448" spans="1:72">
      <c r="A448" s="47" t="str">
        <f t="shared" si="43"/>
        <v>V8946071</v>
      </c>
      <c r="B448" s="102">
        <v>46071</v>
      </c>
      <c r="C448" s="135">
        <f>IF(BS_CONTROLE[[#This Row],[DATA]]="","",WEEKNUM(BS_CONTROLE[[#This Row],[DATA]]))</f>
        <v>8</v>
      </c>
      <c r="D448" s="104" t="s">
        <v>746</v>
      </c>
      <c r="E448" s="157"/>
      <c r="F448" s="126" t="s">
        <v>687</v>
      </c>
      <c r="G448" s="142" t="str">
        <f>IF(D448="","*",VLOOKUP(F448,BS_ATIVIDADE[],3,FALSE))</f>
        <v>MECANIZAÇÃO - SOCADORA</v>
      </c>
      <c r="H448" s="106" t="s">
        <v>201</v>
      </c>
      <c r="I448" s="106" t="s">
        <v>201</v>
      </c>
      <c r="J448" s="105">
        <v>55</v>
      </c>
      <c r="K448" s="105">
        <v>97.9</v>
      </c>
      <c r="L448" s="105">
        <v>100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6">
        <v>0.39583333333333331</v>
      </c>
      <c r="P448" s="106">
        <v>8.3333333333333329E-2</v>
      </c>
      <c r="Q448" s="105">
        <v>480</v>
      </c>
      <c r="R448" s="10" t="str">
        <f>IFERROR(_xlfn.XLOOKUP(F448, BS_ATIVIDADE[ATIVIDADE],BS_ATIVIDADE[UNIDADE] ), "*")</f>
        <v>M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51" t="s">
        <v>709</v>
      </c>
      <c r="W448" s="151" t="s">
        <v>688</v>
      </c>
      <c r="X448" s="104" t="s">
        <v>421</v>
      </c>
      <c r="Y448" s="129" t="s">
        <v>424</v>
      </c>
      <c r="Z448" s="104"/>
      <c r="AA448" s="105">
        <v>1</v>
      </c>
      <c r="AB448" s="103" t="s">
        <v>412</v>
      </c>
      <c r="AC448" s="152"/>
      <c r="AD448" s="107">
        <v>0.35416666666666669</v>
      </c>
      <c r="AE448" s="105">
        <v>6239</v>
      </c>
      <c r="AF448" s="105" t="s">
        <v>679</v>
      </c>
      <c r="AG448" s="105"/>
      <c r="AH448" s="15"/>
      <c r="AI448" s="126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5" t="str">
        <f>IF(BS_CONTROLE[[#This Row],[Entre - Estações]]=0, "-", BS_CONTROLE[[#This Row],[Entre - Estações]])</f>
        <v>ZKW-ZLU</v>
      </c>
      <c r="AN448" s="105" t="str">
        <f>IF(BS_CONTROLE[[#This Row],[SB]]=0, "-", BS_CONTROLE[[#This Row],[SB]])</f>
        <v>102ZKW2</v>
      </c>
      <c r="AO448" s="105">
        <f>IF(BS_CONTROLE[[#This Row],[SUB]]=0, "-", BS_CONTROLE[[#This Row],[SUB]])</f>
        <v>55</v>
      </c>
      <c r="AP448" s="105">
        <f>BS_CONTROLE[[#This Row],[KM - Inicio]]</f>
        <v>97.9</v>
      </c>
      <c r="AQ448" s="105">
        <f>BS_CONTROLE[[#This Row],[KM - Inicio]]</f>
        <v>97.9</v>
      </c>
      <c r="AR448" s="108">
        <v>0.36041666666666666</v>
      </c>
      <c r="AS448" s="108">
        <v>0</v>
      </c>
      <c r="AT448" s="108">
        <v>0</v>
      </c>
      <c r="AU448" s="136"/>
      <c r="AV448" s="136"/>
      <c r="AW448" s="14"/>
      <c r="AX448" s="14"/>
      <c r="AY448" s="162">
        <f t="shared" si="42"/>
        <v>0</v>
      </c>
      <c r="AZ448" s="153"/>
      <c r="BA448" s="109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50"/>
      <c r="BG448" s="16"/>
      <c r="BH448" s="17">
        <v>0</v>
      </c>
      <c r="BI448" s="17"/>
      <c r="BJ448" s="17" t="s">
        <v>1340</v>
      </c>
      <c r="BK448" s="17" t="s">
        <v>1340</v>
      </c>
      <c r="BL448" s="16"/>
      <c r="BM448" s="130" t="s">
        <v>440</v>
      </c>
      <c r="BN448" s="130" t="s">
        <v>469</v>
      </c>
      <c r="BO448" s="130" t="s">
        <v>568</v>
      </c>
      <c r="BP448" s="18" t="s">
        <v>679</v>
      </c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8" t="str">
        <f t="shared" si="47"/>
        <v>CCOCirculaçãoIntervaloOportunidade</v>
      </c>
    </row>
    <row r="449" spans="1:72">
      <c r="A449" s="47" t="str">
        <f t="shared" si="43"/>
        <v>E1746071</v>
      </c>
      <c r="B449" s="102">
        <v>46071</v>
      </c>
      <c r="C449" s="135">
        <f>IF(BS_CONTROLE[[#This Row],[DATA]]="","",WEEKNUM(BS_CONTROLE[[#This Row],[DATA]]))</f>
        <v>8</v>
      </c>
      <c r="D449" s="104" t="s">
        <v>692</v>
      </c>
      <c r="E449" s="157">
        <v>4</v>
      </c>
      <c r="F449" s="126" t="s">
        <v>693</v>
      </c>
      <c r="G449" s="142" t="str">
        <f>IF(D449="","*",VLOOKUP(F449,BS_ATIVIDADE[],3,FALSE))</f>
        <v>CAMINHÂO - SOLDA</v>
      </c>
      <c r="H449" s="106" t="s">
        <v>201</v>
      </c>
      <c r="I449" s="106" t="s">
        <v>201</v>
      </c>
      <c r="J449" s="105">
        <v>55</v>
      </c>
      <c r="K449" s="105">
        <v>103.9</v>
      </c>
      <c r="L449" s="105">
        <v>104.4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7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6">
        <v>0.375</v>
      </c>
      <c r="P449" s="106">
        <v>0.125</v>
      </c>
      <c r="Q449" s="105">
        <v>2</v>
      </c>
      <c r="R449" s="10" t="str">
        <f>IFERROR(_xlfn.XLOOKUP(F449, BS_ATIVIDADE[ATIVIDADE],BS_ATIVIDADE[UNIDADE] ), "*")</f>
        <v>Nº DE SOLDA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5" t="s">
        <v>742</v>
      </c>
      <c r="W449" s="151" t="s">
        <v>743</v>
      </c>
      <c r="X449" s="104" t="s">
        <v>421</v>
      </c>
      <c r="Y449" s="129" t="s">
        <v>424</v>
      </c>
      <c r="Z449" s="104"/>
      <c r="AA449" s="105">
        <v>1</v>
      </c>
      <c r="AB449" s="103" t="s">
        <v>412</v>
      </c>
      <c r="AC449" s="152"/>
      <c r="AD449" s="107">
        <v>0.35416666666666669</v>
      </c>
      <c r="AE449" s="105">
        <v>6251</v>
      </c>
      <c r="AF449" s="105" t="s">
        <v>679</v>
      </c>
      <c r="AG449" s="105" t="s">
        <v>679</v>
      </c>
      <c r="AH449" s="15"/>
      <c r="AI449" s="126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5" t="str">
        <f>IF(BS_CONTROLE[[#This Row],[Entre - Estações]]=0, "-", BS_CONTROLE[[#This Row],[Entre - Estações]])</f>
        <v>ZKW-ZLU</v>
      </c>
      <c r="AN449" s="105">
        <f>IF(BS_CONTROLE[[#This Row],[SB]]=0, "-", BS_CONTROLE[[#This Row],[SB]])</f>
        <v>1051032</v>
      </c>
      <c r="AO449" s="105">
        <f>IF(BS_CONTROLE[[#This Row],[SUB]]=0, "-", BS_CONTROLE[[#This Row],[SUB]])</f>
        <v>55</v>
      </c>
      <c r="AP449" s="105">
        <f>BS_CONTROLE[[#This Row],[KM - Inicio]]</f>
        <v>103.9</v>
      </c>
      <c r="AQ449" s="105">
        <f>BS_CONTROLE[[#This Row],[KM - Inicio]]</f>
        <v>103.9</v>
      </c>
      <c r="AR449" s="108">
        <v>0.4</v>
      </c>
      <c r="AS449" s="108">
        <v>0</v>
      </c>
      <c r="AT449" s="108">
        <v>0</v>
      </c>
      <c r="AU449" s="136"/>
      <c r="AV449" s="136"/>
      <c r="AW449" s="14"/>
      <c r="AX449" s="14"/>
      <c r="AY449" s="162">
        <f t="shared" si="42"/>
        <v>0</v>
      </c>
      <c r="AZ449" s="153"/>
      <c r="BA449" s="109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50"/>
      <c r="BG449" s="16"/>
      <c r="BH449" s="17">
        <v>0</v>
      </c>
      <c r="BI449" s="17"/>
      <c r="BJ449" s="17" t="s">
        <v>1341</v>
      </c>
      <c r="BK449" s="17" t="s">
        <v>1341</v>
      </c>
      <c r="BL449" s="16"/>
      <c r="BM449" s="130" t="s">
        <v>440</v>
      </c>
      <c r="BN449" s="130" t="s">
        <v>469</v>
      </c>
      <c r="BO449" s="130" t="s">
        <v>568</v>
      </c>
      <c r="BP449" s="18" t="s">
        <v>679</v>
      </c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8" t="str">
        <f t="shared" si="47"/>
        <v>CCOCirculaçãoIntervaloOportunidade</v>
      </c>
    </row>
    <row r="450" spans="1:72">
      <c r="A450" s="47" t="str">
        <f t="shared" si="43"/>
        <v>CLEBISON (TP-728)46071</v>
      </c>
      <c r="B450" s="102">
        <v>46071</v>
      </c>
      <c r="C450" s="135">
        <f>IF(BS_CONTROLE[[#This Row],[DATA]]="","",WEEKNUM(BS_CONTROLE[[#This Row],[DATA]]))</f>
        <v>8</v>
      </c>
      <c r="D450" s="104" t="s">
        <v>813</v>
      </c>
      <c r="E450" s="157">
        <v>444</v>
      </c>
      <c r="F450" s="126" t="s">
        <v>696</v>
      </c>
      <c r="G450" s="142" t="str">
        <f>IF(D450="","*",VLOOKUP(F450,BS_ATIVIDADE[],3,FALSE))</f>
        <v>SOLDA</v>
      </c>
      <c r="H450" s="106" t="s">
        <v>679</v>
      </c>
      <c r="I450" s="106" t="s">
        <v>679</v>
      </c>
      <c r="J450" s="105">
        <v>55</v>
      </c>
      <c r="K450" s="105">
        <v>134.47999999999999</v>
      </c>
      <c r="L450" s="105" t="s">
        <v>679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6">
        <v>0.375</v>
      </c>
      <c r="P450" s="106">
        <v>6.25E-2</v>
      </c>
      <c r="Q450" s="105">
        <v>1</v>
      </c>
      <c r="R450" s="10" t="str">
        <f>IFERROR(_xlfn.XLOOKUP(F450, BS_ATIVIDADE[ATIVIDADE],BS_ATIVIDADE[UNIDADE] ), "*")</f>
        <v>Nº DE SOLDA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5" t="s">
        <v>908</v>
      </c>
      <c r="W450" s="151" t="s">
        <v>700</v>
      </c>
      <c r="X450" s="104" t="s">
        <v>421</v>
      </c>
      <c r="Y450" s="129" t="s">
        <v>424</v>
      </c>
      <c r="Z450" s="104"/>
      <c r="AA450" s="105" t="s">
        <v>679</v>
      </c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5" t="str">
        <f>IF(BS_CONTROLE[[#This Row],[Entre - Estações]]=0, "-", BS_CONTROLE[[#This Row],[Entre - Estações]])</f>
        <v>ZEM</v>
      </c>
      <c r="AN450" s="105" t="str">
        <f>IF(BS_CONTROLE[[#This Row],[SB]]=0, "-", BS_CONTROLE[[#This Row],[SB]])</f>
        <v>ZEM2</v>
      </c>
      <c r="AO450" s="105">
        <f>IF(BS_CONTROLE[[#This Row],[SUB]]=0, "-", BS_CONTROLE[[#This Row],[SUB]])</f>
        <v>55</v>
      </c>
      <c r="AP450" s="105">
        <f>BS_CONTROLE[[#This Row],[KM - Inicio]]</f>
        <v>134.47999999999999</v>
      </c>
      <c r="AQ450" s="105">
        <f>BS_CONTROLE[[#This Row],[KM - Inicio]]</f>
        <v>134.47999999999999</v>
      </c>
      <c r="AR450" s="108">
        <v>0.39305555555555555</v>
      </c>
      <c r="AS450" s="108"/>
      <c r="AT450" s="108"/>
      <c r="AU450" s="136"/>
      <c r="AV450" s="136"/>
      <c r="AW450" s="14"/>
      <c r="AX450" s="14"/>
      <c r="AY450" s="162">
        <f t="shared" si="42"/>
        <v>0</v>
      </c>
      <c r="AZ450" s="153"/>
      <c r="BA450" s="109"/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50"/>
      <c r="BG450" s="16"/>
      <c r="BH450" s="17"/>
      <c r="BI450" s="17"/>
      <c r="BJ450" s="17" t="s">
        <v>1342</v>
      </c>
      <c r="BK450" s="17" t="s">
        <v>1342</v>
      </c>
      <c r="BL450" s="16"/>
      <c r="BM450" s="130"/>
      <c r="BN450" s="130"/>
      <c r="BO450" s="130"/>
      <c r="BP450" s="18"/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8" t="str">
        <f t="shared" si="47"/>
        <v/>
      </c>
    </row>
    <row r="451" spans="1:72">
      <c r="A451" s="47" t="str">
        <f t="shared" si="43"/>
        <v>ISMAEL(TP-726)46071</v>
      </c>
      <c r="B451" s="102">
        <v>46071</v>
      </c>
      <c r="C451" s="135">
        <f>IF(BS_CONTROLE[[#This Row],[DATA]]="","",WEEKNUM(BS_CONTROLE[[#This Row],[DATA]]))</f>
        <v>8</v>
      </c>
      <c r="D451" s="104" t="s">
        <v>755</v>
      </c>
      <c r="E451" s="157">
        <v>445</v>
      </c>
      <c r="F451" s="126" t="s">
        <v>696</v>
      </c>
      <c r="G451" s="142" t="str">
        <f>IF(D451="","*",VLOOKUP(F451,BS_ATIVIDADE[],3,FALSE))</f>
        <v>SOLDA</v>
      </c>
      <c r="H451" s="106" t="s">
        <v>679</v>
      </c>
      <c r="I451" s="106" t="s">
        <v>679</v>
      </c>
      <c r="J451" s="105">
        <v>55</v>
      </c>
      <c r="K451" s="105">
        <v>134.47999999999999</v>
      </c>
      <c r="L451" s="105" t="s">
        <v>679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6">
        <v>0.375</v>
      </c>
      <c r="P451" s="106">
        <v>6.25E-2</v>
      </c>
      <c r="Q451" s="105">
        <v>1</v>
      </c>
      <c r="R451" s="10" t="str">
        <f>IFERROR(_xlfn.XLOOKUP(F451, BS_ATIVIDADE[ATIVIDADE],BS_ATIVIDADE[UNIDADE] ), "*")</f>
        <v>Nº DE SOLDA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5" t="s">
        <v>908</v>
      </c>
      <c r="W451" s="151" t="s">
        <v>700</v>
      </c>
      <c r="X451" s="104" t="s">
        <v>421</v>
      </c>
      <c r="Y451" s="129" t="s">
        <v>424</v>
      </c>
      <c r="Z451" s="104"/>
      <c r="AA451" s="105" t="s">
        <v>679</v>
      </c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5" t="str">
        <f>IF(BS_CONTROLE[[#This Row],[Entre - Estações]]=0, "-", BS_CONTROLE[[#This Row],[Entre - Estações]])</f>
        <v>ZEM</v>
      </c>
      <c r="AN451" s="105" t="str">
        <f>IF(BS_CONTROLE[[#This Row],[SB]]=0, "-", BS_CONTROLE[[#This Row],[SB]])</f>
        <v>ZEM2</v>
      </c>
      <c r="AO451" s="105">
        <f>IF(BS_CONTROLE[[#This Row],[SUB]]=0, "-", BS_CONTROLE[[#This Row],[SUB]])</f>
        <v>55</v>
      </c>
      <c r="AP451" s="105">
        <f>BS_CONTROLE[[#This Row],[KM - Inicio]]</f>
        <v>134.47999999999999</v>
      </c>
      <c r="AQ451" s="105">
        <f>BS_CONTROLE[[#This Row],[KM - Inicio]]</f>
        <v>134.47999999999999</v>
      </c>
      <c r="AR451" s="108">
        <v>0.39305555555555555</v>
      </c>
      <c r="AS451" s="108"/>
      <c r="AT451" s="108"/>
      <c r="AU451" s="136"/>
      <c r="AV451" s="136"/>
      <c r="AW451" s="14"/>
      <c r="AX451" s="14"/>
      <c r="AY451" s="162">
        <f t="shared" si="42"/>
        <v>0</v>
      </c>
      <c r="AZ451" s="153"/>
      <c r="BA451" s="109"/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50"/>
      <c r="BG451" s="16"/>
      <c r="BH451" s="17"/>
      <c r="BI451" s="17"/>
      <c r="BJ451" s="110" t="s">
        <v>1342</v>
      </c>
      <c r="BK451" s="110" t="s">
        <v>1342</v>
      </c>
      <c r="BL451" s="16"/>
      <c r="BM451" s="130"/>
      <c r="BN451" s="130"/>
      <c r="BO451" s="130"/>
      <c r="BP451" s="18"/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8" t="str">
        <f t="shared" si="47"/>
        <v/>
      </c>
    </row>
    <row r="452" spans="1:72" hidden="1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7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2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8" t="str">
        <f t="shared" si="47"/>
        <v/>
      </c>
    </row>
    <row r="453" spans="1:72">
      <c r="A453" s="47" t="str">
        <f t="shared" si="43"/>
        <v>WALTER (TP-810)46071</v>
      </c>
      <c r="B453" s="102">
        <v>46071</v>
      </c>
      <c r="C453" s="135">
        <f>IF(BS_CONTROLE[[#This Row],[DATA]]="","",WEEKNUM(BS_CONTROLE[[#This Row],[DATA]]))</f>
        <v>8</v>
      </c>
      <c r="D453" s="104" t="s">
        <v>812</v>
      </c>
      <c r="E453" s="157">
        <v>447</v>
      </c>
      <c r="F453" s="126" t="s">
        <v>758</v>
      </c>
      <c r="G453" s="142" t="str">
        <f>IF(D453="","*",VLOOKUP(F453,BS_ATIVIDADE[],3,FALSE))</f>
        <v>MODERNIZAÇÃO</v>
      </c>
      <c r="H453" s="106" t="s">
        <v>679</v>
      </c>
      <c r="I453" s="106" t="s">
        <v>679</v>
      </c>
      <c r="J453" s="105">
        <v>48</v>
      </c>
      <c r="K453" s="105">
        <v>138.869</v>
      </c>
      <c r="L453" s="105" t="s">
        <v>679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6">
        <v>0.35416666666666669</v>
      </c>
      <c r="P453" s="106">
        <v>6.9444444444444448E-2</v>
      </c>
      <c r="Q453" s="105">
        <v>1</v>
      </c>
      <c r="R453" s="10" t="str">
        <f>IFERROR(_xlfn.XLOOKUP(F453, BS_ATIVIDADE[ATIVIDADE],BS_ATIVIDADE[UNIDADE] ), "*")</f>
        <v>Nº DE SOLDA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5" t="s">
        <v>1299</v>
      </c>
      <c r="W453" s="151" t="s">
        <v>700</v>
      </c>
      <c r="X453" s="104" t="s">
        <v>421</v>
      </c>
      <c r="Y453" s="129" t="s">
        <v>424</v>
      </c>
      <c r="Z453" s="104"/>
      <c r="AA453" s="105" t="s">
        <v>679</v>
      </c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5" t="str">
        <f>IF(BS_CONTROLE[[#This Row],[Entre - Estações]]=0, "-", BS_CONTROLE[[#This Row],[Entre - Estações]])</f>
        <v>ZEM-ZEJ</v>
      </c>
      <c r="AN453" s="105" t="str">
        <f>IF(BS_CONTROLE[[#This Row],[SB]]=0, "-", BS_CONTROLE[[#This Row],[SB]])</f>
        <v>139ZEM1</v>
      </c>
      <c r="AO453" s="105">
        <f>IF(BS_CONTROLE[[#This Row],[SUB]]=0, "-", BS_CONTROLE[[#This Row],[SUB]])</f>
        <v>48</v>
      </c>
      <c r="AP453" s="105">
        <f>BS_CONTROLE[[#This Row],[KM - Inicio]]</f>
        <v>138.869</v>
      </c>
      <c r="AQ453" s="105">
        <f>BS_CONTROLE[[#This Row],[KM - Inicio]]</f>
        <v>138.869</v>
      </c>
      <c r="AR453" s="108">
        <v>0.37152777777777779</v>
      </c>
      <c r="AS453" s="108">
        <v>0</v>
      </c>
      <c r="AT453" s="108">
        <v>0</v>
      </c>
      <c r="AU453" s="136"/>
      <c r="AV453" s="136"/>
      <c r="AW453" s="14"/>
      <c r="AX453" s="14"/>
      <c r="AY453" s="162">
        <f t="shared" si="42"/>
        <v>0</v>
      </c>
      <c r="AZ453" s="153"/>
      <c r="BA453" s="109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50"/>
      <c r="BG453" s="16"/>
      <c r="BH453" s="17">
        <v>0</v>
      </c>
      <c r="BI453" s="17"/>
      <c r="BJ453" s="17" t="s">
        <v>1343</v>
      </c>
      <c r="BK453" s="17" t="s">
        <v>1343</v>
      </c>
      <c r="BL453" s="16"/>
      <c r="BM453" s="130" t="s">
        <v>440</v>
      </c>
      <c r="BN453" s="130" t="s">
        <v>469</v>
      </c>
      <c r="BO453" s="130" t="s">
        <v>568</v>
      </c>
      <c r="BP453" s="18" t="s">
        <v>679</v>
      </c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8" t="str">
        <f t="shared" si="47"/>
        <v>CCOCirculaçãoIntervaloOportunidade</v>
      </c>
    </row>
    <row r="454" spans="1:72">
      <c r="A454" s="47" t="str">
        <f t="shared" si="43"/>
        <v>ADENISON (TP-810)46071</v>
      </c>
      <c r="B454" s="102">
        <v>46071</v>
      </c>
      <c r="C454" s="135">
        <f>IF(BS_CONTROLE[[#This Row],[DATA]]="","",WEEKNUM(BS_CONTROLE[[#This Row],[DATA]]))</f>
        <v>8</v>
      </c>
      <c r="D454" s="104" t="s">
        <v>1122</v>
      </c>
      <c r="E454" s="157">
        <v>448</v>
      </c>
      <c r="F454" s="126" t="s">
        <v>758</v>
      </c>
      <c r="G454" s="142" t="str">
        <f>IF(D454="","*",VLOOKUP(F454,BS_ATIVIDADE[],3,FALSE))</f>
        <v>MODERNIZAÇÃO</v>
      </c>
      <c r="H454" s="106" t="s">
        <v>679</v>
      </c>
      <c r="I454" s="106" t="s">
        <v>679</v>
      </c>
      <c r="J454" s="105">
        <v>48</v>
      </c>
      <c r="K454" s="105">
        <v>143.477</v>
      </c>
      <c r="L454" s="105" t="s">
        <v>679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6">
        <v>0.35416666666666669</v>
      </c>
      <c r="P454" s="106">
        <v>6.9444444444444448E-2</v>
      </c>
      <c r="Q454" s="105">
        <v>1</v>
      </c>
      <c r="R454" s="10" t="str">
        <f>IFERROR(_xlfn.XLOOKUP(F454, BS_ATIVIDADE[ATIVIDADE],BS_ATIVIDADE[UNIDADE] ), "*")</f>
        <v>Nº DE SOLDA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5" t="s">
        <v>1299</v>
      </c>
      <c r="W454" s="151" t="s">
        <v>700</v>
      </c>
      <c r="X454" s="104" t="s">
        <v>421</v>
      </c>
      <c r="Y454" s="129" t="s">
        <v>424</v>
      </c>
      <c r="Z454" s="104"/>
      <c r="AA454" s="105" t="s">
        <v>679</v>
      </c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5" t="str">
        <f>IF(BS_CONTROLE[[#This Row],[Entre - Estações]]=0, "-", BS_CONTROLE[[#This Row],[Entre - Estações]])</f>
        <v>ZEM-ZEJ</v>
      </c>
      <c r="AN454" s="105" t="str">
        <f>IF(BS_CONTROLE[[#This Row],[SB]]=0, "-", BS_CONTROLE[[#This Row],[SB]])</f>
        <v>144ZMS1</v>
      </c>
      <c r="AO454" s="105">
        <f>IF(BS_CONTROLE[[#This Row],[SUB]]=0, "-", BS_CONTROLE[[#This Row],[SUB]])</f>
        <v>48</v>
      </c>
      <c r="AP454" s="105">
        <f>BS_CONTROLE[[#This Row],[KM - Inicio]]</f>
        <v>143.477</v>
      </c>
      <c r="AQ454" s="105">
        <f>BS_CONTROLE[[#This Row],[KM - Inicio]]</f>
        <v>143.477</v>
      </c>
      <c r="AR454" s="108">
        <v>0.37152777777777779</v>
      </c>
      <c r="AS454" s="108">
        <v>0</v>
      </c>
      <c r="AT454" s="108">
        <v>0</v>
      </c>
      <c r="AU454" s="136"/>
      <c r="AV454" s="136"/>
      <c r="AW454" s="14"/>
      <c r="AX454" s="14"/>
      <c r="AY454" s="162">
        <f t="shared" si="42"/>
        <v>0</v>
      </c>
      <c r="AZ454" s="153"/>
      <c r="BA454" s="109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50"/>
      <c r="BG454" s="16"/>
      <c r="BH454" s="17">
        <v>0</v>
      </c>
      <c r="BI454" s="17"/>
      <c r="BJ454" s="17" t="s">
        <v>1343</v>
      </c>
      <c r="BK454" s="17" t="s">
        <v>1343</v>
      </c>
      <c r="BL454" s="16"/>
      <c r="BM454" s="130" t="s">
        <v>440</v>
      </c>
      <c r="BN454" s="130" t="s">
        <v>469</v>
      </c>
      <c r="BO454" s="130" t="s">
        <v>568</v>
      </c>
      <c r="BP454" s="18" t="s">
        <v>679</v>
      </c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8" t="str">
        <f t="shared" si="47"/>
        <v>CCOCirculaçãoIntervaloOportunidade</v>
      </c>
    </row>
    <row r="455" spans="1:72">
      <c r="A455" s="47" t="str">
        <f t="shared" si="43"/>
        <v>MATEUS (TP-809)46071</v>
      </c>
      <c r="B455" s="102">
        <v>46071</v>
      </c>
      <c r="C455" s="135">
        <f>IF(BS_CONTROLE[[#This Row],[DATA]]="","",WEEKNUM(BS_CONTROLE[[#This Row],[DATA]]))</f>
        <v>8</v>
      </c>
      <c r="D455" s="104" t="s">
        <v>1196</v>
      </c>
      <c r="E455" s="157">
        <v>449</v>
      </c>
      <c r="F455" s="126" t="s">
        <v>758</v>
      </c>
      <c r="G455" s="142" t="str">
        <f>IF(D455="","*",VLOOKUP(F455,BS_ATIVIDADE[],3,FALSE))</f>
        <v>MODERNIZAÇÃO</v>
      </c>
      <c r="H455" s="106" t="s">
        <v>679</v>
      </c>
      <c r="I455" s="106"/>
      <c r="J455" s="105">
        <v>48</v>
      </c>
      <c r="K455" s="105">
        <v>139.869</v>
      </c>
      <c r="L455" s="105" t="s">
        <v>679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7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6">
        <v>0.35416666666666669</v>
      </c>
      <c r="P455" s="106">
        <v>6.9444444444444448E-2</v>
      </c>
      <c r="Q455" s="105">
        <v>1</v>
      </c>
      <c r="R455" s="10" t="str">
        <f>IFERROR(_xlfn.XLOOKUP(F455, BS_ATIVIDADE[ATIVIDADE],BS_ATIVIDADE[UNIDADE] ), "*")</f>
        <v>Nº DE SOLDA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5" t="s">
        <v>1299</v>
      </c>
      <c r="W455" s="151" t="s">
        <v>700</v>
      </c>
      <c r="X455" s="104" t="s">
        <v>421</v>
      </c>
      <c r="Y455" s="129" t="s">
        <v>424</v>
      </c>
      <c r="Z455" s="104"/>
      <c r="AA455" s="105" t="s">
        <v>679</v>
      </c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ZEM-ZEJ</v>
      </c>
      <c r="AN455" s="105">
        <f>IF(BS_CONTROLE[[#This Row],[SB]]=0, "-", BS_CONTROLE[[#This Row],[SB]])</f>
        <v>1401391</v>
      </c>
      <c r="AO455" s="105">
        <f>IF(BS_CONTROLE[[#This Row],[SUB]]=0, "-", BS_CONTROLE[[#This Row],[SUB]])</f>
        <v>48</v>
      </c>
      <c r="AP455" s="105">
        <f>BS_CONTROLE[[#This Row],[KM - Inicio]]</f>
        <v>139.869</v>
      </c>
      <c r="AQ455" s="105">
        <f>BS_CONTROLE[[#This Row],[KM - Inicio]]</f>
        <v>139.869</v>
      </c>
      <c r="AR455" s="108">
        <v>0.37152777777777779</v>
      </c>
      <c r="AS455" s="108">
        <v>0</v>
      </c>
      <c r="AT455" s="108">
        <v>0</v>
      </c>
      <c r="AU455" s="136"/>
      <c r="AV455" s="136"/>
      <c r="AW455" s="14"/>
      <c r="AX455" s="14"/>
      <c r="AY455" s="162">
        <f t="shared" ref="AY455:AY518" si="48">IF(D455="","*",IFERROR(IF(ISODD(COUNT(AS455:AX455)),"ERRO",SUM((AT455-AS455),(AV455-AU455),(AX455-AW455))),"ERRO"))</f>
        <v>0</v>
      </c>
      <c r="AZ455" s="153"/>
      <c r="BA455" s="109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50"/>
      <c r="BG455" s="16"/>
      <c r="BH455" s="17">
        <v>0</v>
      </c>
      <c r="BI455" s="17"/>
      <c r="BJ455" s="17" t="s">
        <v>1343</v>
      </c>
      <c r="BK455" s="17" t="s">
        <v>1343</v>
      </c>
      <c r="BL455" s="16"/>
      <c r="BM455" s="130" t="s">
        <v>440</v>
      </c>
      <c r="BN455" s="130" t="s">
        <v>469</v>
      </c>
      <c r="BO455" s="130" t="s">
        <v>568</v>
      </c>
      <c r="BP455" s="18" t="s">
        <v>679</v>
      </c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8" t="str">
        <f t="shared" si="47"/>
        <v>CCOCirculaçãoIntervaloOportunidade</v>
      </c>
    </row>
    <row r="456" spans="1:72">
      <c r="A456" s="47" t="str">
        <f t="shared" ref="A456:A519" si="49">D456&amp;B456</f>
        <v>W6146071</v>
      </c>
      <c r="B456" s="102">
        <v>46071</v>
      </c>
      <c r="C456" s="135">
        <f>IF(BS_CONTROLE[[#This Row],[DATA]]="","",WEEKNUM(BS_CONTROLE[[#This Row],[DATA]]))</f>
        <v>8</v>
      </c>
      <c r="D456" s="104" t="s">
        <v>772</v>
      </c>
      <c r="E456" s="157">
        <v>450</v>
      </c>
      <c r="F456" s="126" t="s">
        <v>678</v>
      </c>
      <c r="G456" s="142" t="str">
        <f>IF(D456="","*",VLOOKUP(F456,BS_ATIVIDADE[],3,FALSE))</f>
        <v>OUTROS</v>
      </c>
      <c r="H456" s="106" t="s">
        <v>71</v>
      </c>
      <c r="I456" s="106" t="s">
        <v>335</v>
      </c>
      <c r="J456" s="105">
        <v>92</v>
      </c>
      <c r="K456" s="105">
        <v>67</v>
      </c>
      <c r="L456" s="105" t="s">
        <v>679</v>
      </c>
      <c r="M456" s="127" t="s">
        <v>11</v>
      </c>
      <c r="N456" s="127" t="s">
        <v>1050</v>
      </c>
      <c r="O456" s="106">
        <v>0.5</v>
      </c>
      <c r="P456" s="106">
        <v>4.1666666666666664E-2</v>
      </c>
      <c r="Q456" s="105">
        <v>1</v>
      </c>
      <c r="R456" s="10" t="str">
        <f>IFERROR(_xlfn.XLOOKUP(F456, BS_ATIVIDADE[ATIVIDADE],BS_ATIVIDADE[UNIDADE] ), "*")</f>
        <v>BINÁRIO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5" t="s">
        <v>822</v>
      </c>
      <c r="W456" s="151" t="s">
        <v>683</v>
      </c>
      <c r="X456" s="104" t="s">
        <v>421</v>
      </c>
      <c r="Y456" s="129" t="s">
        <v>424</v>
      </c>
      <c r="Z456" s="104"/>
      <c r="AA456" s="105">
        <v>1</v>
      </c>
      <c r="AB456" s="103" t="s">
        <v>412</v>
      </c>
      <c r="AC456" s="152"/>
      <c r="AD456" s="107">
        <v>0.47916666666666669</v>
      </c>
      <c r="AE456" s="105">
        <v>9402</v>
      </c>
      <c r="AF456" s="105" t="s">
        <v>679</v>
      </c>
      <c r="AG456" s="105"/>
      <c r="AH456" s="15"/>
      <c r="AI456" s="126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5" t="str">
        <f>IF(BS_CONTROLE[[#This Row],[Entre - Estações]]=0, "-", BS_CONTROLE[[#This Row],[Entre - Estações]])</f>
        <v>ZEV-ZPT</v>
      </c>
      <c r="AN456" s="105" t="str">
        <f>IF(BS_CONTROLE[[#This Row],[SB]]=0, "-", BS_CONTROLE[[#This Row],[SB]])</f>
        <v>ZEVZPT</v>
      </c>
      <c r="AO456" s="105">
        <f>IF(BS_CONTROLE[[#This Row],[SUB]]=0, "-", BS_CONTROLE[[#This Row],[SUB]])</f>
        <v>92</v>
      </c>
      <c r="AP456" s="105">
        <f>BS_CONTROLE[[#This Row],[KM - Inicio]]</f>
        <v>67</v>
      </c>
      <c r="AQ456" s="105">
        <f>BS_CONTROLE[[#This Row],[KM - Inicio]]</f>
        <v>67</v>
      </c>
      <c r="AR456" s="108"/>
      <c r="AS456" s="108"/>
      <c r="AT456" s="108"/>
      <c r="AU456" s="136"/>
      <c r="AV456" s="136"/>
      <c r="AW456" s="14"/>
      <c r="AX456" s="14"/>
      <c r="AY456" s="162">
        <f t="shared" si="48"/>
        <v>0</v>
      </c>
      <c r="AZ456" s="153"/>
      <c r="BA456" s="109"/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50"/>
      <c r="BG456" s="16"/>
      <c r="BH456" s="17"/>
      <c r="BI456" s="17"/>
      <c r="BJ456" s="17" t="s">
        <v>1344</v>
      </c>
      <c r="BK456" s="17" t="s">
        <v>1344</v>
      </c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8" t="str">
        <f t="shared" ref="BT456:BT519" si="53">IF(BN456="","",SUBSTITUTE(BM456," ","")&amp;SUBSTITUTE(BN456," ",""))</f>
        <v/>
      </c>
    </row>
    <row r="457" spans="1:72">
      <c r="A457" s="47" t="str">
        <f t="shared" si="49"/>
        <v>HUELTON (TP-725)46071</v>
      </c>
      <c r="B457" s="102">
        <v>46071</v>
      </c>
      <c r="C457" s="135">
        <f>IF(BS_CONTROLE[[#This Row],[DATA]]="","",WEEKNUM(BS_CONTROLE[[#This Row],[DATA]]))</f>
        <v>8</v>
      </c>
      <c r="D457" s="104" t="s">
        <v>782</v>
      </c>
      <c r="E457" s="157">
        <v>451</v>
      </c>
      <c r="F457" s="126" t="s">
        <v>696</v>
      </c>
      <c r="G457" s="142" t="str">
        <f>IF(D457="","*",VLOOKUP(F457,BS_ATIVIDADE[],3,FALSE))</f>
        <v>SOLDA</v>
      </c>
      <c r="H457" s="106" t="s">
        <v>679</v>
      </c>
      <c r="I457" s="106" t="s">
        <v>679</v>
      </c>
      <c r="J457" s="105">
        <v>54</v>
      </c>
      <c r="K457" s="105">
        <v>65.3</v>
      </c>
      <c r="L457" s="105" t="s">
        <v>679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6">
        <v>0.41666666666666669</v>
      </c>
      <c r="P457" s="106">
        <v>6.25E-2</v>
      </c>
      <c r="Q457" s="105">
        <v>1</v>
      </c>
      <c r="R457" s="10" t="str">
        <f>IFERROR(_xlfn.XLOOKUP(F457, BS_ATIVIDADE[ATIVIDADE],BS_ATIVIDADE[UNIDADE] ), "*")</f>
        <v>Nº DE SOLDA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5" t="s">
        <v>773</v>
      </c>
      <c r="W457" s="151" t="s">
        <v>700</v>
      </c>
      <c r="X457" s="104" t="s">
        <v>421</v>
      </c>
      <c r="Y457" s="129" t="s">
        <v>424</v>
      </c>
      <c r="Z457" s="104"/>
      <c r="AA457" s="105" t="s">
        <v>679</v>
      </c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5" t="str">
        <f>IF(BS_CONTROLE[[#This Row],[Entre - Estações]]=0, "-", BS_CONTROLE[[#This Row],[Entre - Estações]])</f>
        <v>ZPG-MRS</v>
      </c>
      <c r="AN457" s="105" t="str">
        <f>IF(BS_CONTROLE[[#This Row],[SB]]=0, "-", BS_CONTROLE[[#This Row],[SB]])</f>
        <v>K67ZEV1</v>
      </c>
      <c r="AO457" s="105">
        <f>IF(BS_CONTROLE[[#This Row],[SUB]]=0, "-", BS_CONTROLE[[#This Row],[SUB]])</f>
        <v>54</v>
      </c>
      <c r="AP457" s="105">
        <f>BS_CONTROLE[[#This Row],[KM - Inicio]]</f>
        <v>65.3</v>
      </c>
      <c r="AQ457" s="105">
        <f>BS_CONTROLE[[#This Row],[KM - Inicio]]</f>
        <v>65.3</v>
      </c>
      <c r="AR457" s="108">
        <v>0.41249999999999998</v>
      </c>
      <c r="AS457" s="108">
        <v>0</v>
      </c>
      <c r="AT457" s="108">
        <v>0</v>
      </c>
      <c r="AU457" s="136"/>
      <c r="AV457" s="136"/>
      <c r="AW457" s="14"/>
      <c r="AX457" s="14"/>
      <c r="AY457" s="162">
        <f t="shared" si="48"/>
        <v>0</v>
      </c>
      <c r="AZ457" s="153"/>
      <c r="BA457" s="109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50"/>
      <c r="BG457" s="16"/>
      <c r="BH457" s="17">
        <v>0</v>
      </c>
      <c r="BI457" s="17"/>
      <c r="BJ457" s="17" t="s">
        <v>1345</v>
      </c>
      <c r="BK457" s="17" t="s">
        <v>1345</v>
      </c>
      <c r="BL457" s="16"/>
      <c r="BM457" s="130" t="s">
        <v>440</v>
      </c>
      <c r="BN457" s="130" t="s">
        <v>469</v>
      </c>
      <c r="BO457" s="130" t="s">
        <v>568</v>
      </c>
      <c r="BP457" s="18" t="s">
        <v>679</v>
      </c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8" t="str">
        <f t="shared" si="53"/>
        <v>CCOCirculaçãoIntervaloOportunidade</v>
      </c>
    </row>
    <row r="458" spans="1:72">
      <c r="A458" s="47" t="str">
        <f t="shared" si="49"/>
        <v>ANDERSON (TF-680)46071</v>
      </c>
      <c r="B458" s="102">
        <v>46071</v>
      </c>
      <c r="C458" s="135">
        <f>IF(BS_CONTROLE[[#This Row],[DATA]]="","",WEEKNUM(BS_CONTROLE[[#This Row],[DATA]]))</f>
        <v>8</v>
      </c>
      <c r="D458" s="104" t="s">
        <v>1320</v>
      </c>
      <c r="E458" s="157">
        <v>452</v>
      </c>
      <c r="F458" s="126" t="s">
        <v>738</v>
      </c>
      <c r="G458" s="142" t="str">
        <f>IF(D458="","*",VLOOKUP(F458,BS_ATIVIDADE[],3,FALSE))</f>
        <v>AMV</v>
      </c>
      <c r="H458" s="106" t="s">
        <v>679</v>
      </c>
      <c r="I458" s="106" t="s">
        <v>679</v>
      </c>
      <c r="J458" s="105">
        <v>92</v>
      </c>
      <c r="K458" s="105">
        <v>101.95</v>
      </c>
      <c r="L458" s="105" t="s">
        <v>679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6">
        <v>0.45833333333333331</v>
      </c>
      <c r="P458" s="106">
        <v>0.125</v>
      </c>
      <c r="Q458" s="105">
        <v>1</v>
      </c>
      <c r="R458" s="10" t="str">
        <f>IFERROR(_xlfn.XLOOKUP(F458, BS_ATIVIDADE[ATIVIDADE],BS_ATIVIDADE[UNIDADE] ), "*")</f>
        <v>Nº DE PEÇAS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5" t="s">
        <v>773</v>
      </c>
      <c r="W458" s="151" t="s">
        <v>1346</v>
      </c>
      <c r="X458" s="104" t="s">
        <v>421</v>
      </c>
      <c r="Y458" s="129" t="s">
        <v>424</v>
      </c>
      <c r="Z458" s="104"/>
      <c r="AA458" s="105" t="s">
        <v>679</v>
      </c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5" t="s">
        <v>15</v>
      </c>
      <c r="AN458" s="105">
        <v>1181172</v>
      </c>
      <c r="AO458" s="105">
        <v>53</v>
      </c>
      <c r="AP458" s="105">
        <v>116.8</v>
      </c>
      <c r="AQ458" s="105" t="s">
        <v>679</v>
      </c>
      <c r="AR458" s="108">
        <v>0.45694444444444443</v>
      </c>
      <c r="AS458" s="108">
        <v>0.46388888888888891</v>
      </c>
      <c r="AT458" s="108">
        <v>0.54722222222222228</v>
      </c>
      <c r="AU458" s="136"/>
      <c r="AV458" s="136"/>
      <c r="AW458" s="14"/>
      <c r="AX458" s="14"/>
      <c r="AY458" s="162">
        <f t="shared" si="48"/>
        <v>8.333333333333337E-2</v>
      </c>
      <c r="AZ458" s="153"/>
      <c r="BA458" s="109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>
        <v>1</v>
      </c>
      <c r="BI458" s="17"/>
      <c r="BJ458" s="17" t="s">
        <v>1347</v>
      </c>
      <c r="BK458" s="17" t="s">
        <v>1347</v>
      </c>
      <c r="BL458" s="16"/>
      <c r="BM458" s="130" t="s">
        <v>446</v>
      </c>
      <c r="BN458" s="130" t="s">
        <v>462</v>
      </c>
      <c r="BO458" s="130" t="s">
        <v>534</v>
      </c>
      <c r="BP458" s="18" t="s">
        <v>1348</v>
      </c>
      <c r="BQ458" s="12" t="str">
        <f t="shared" si="50"/>
        <v>Intervalo</v>
      </c>
      <c r="BR458" s="19">
        <f t="shared" si="51"/>
        <v>0.66666666666666696</v>
      </c>
      <c r="BS458" s="19">
        <f t="shared" si="52"/>
        <v>1</v>
      </c>
      <c r="BT458" s="188" t="str">
        <f t="shared" si="53"/>
        <v>AnomaliaVia</v>
      </c>
    </row>
    <row r="459" spans="1:72">
      <c r="A459" s="47" t="str">
        <f t="shared" si="49"/>
        <v>A8446071</v>
      </c>
      <c r="B459" s="102">
        <v>46071</v>
      </c>
      <c r="C459" s="135">
        <f>IF(BS_CONTROLE[[#This Row],[DATA]]="","",WEEKNUM(BS_CONTROLE[[#This Row],[DATA]]))</f>
        <v>8</v>
      </c>
      <c r="D459" s="104" t="s">
        <v>1036</v>
      </c>
      <c r="E459" s="157">
        <v>425</v>
      </c>
      <c r="F459" s="126" t="s">
        <v>1037</v>
      </c>
      <c r="G459" s="142" t="str">
        <f>IF(D459="","*",VLOOKUP(F459,BS_ATIVIDADE[],3,FALSE))</f>
        <v>DETECÇÃO</v>
      </c>
      <c r="H459" s="106" t="s">
        <v>1349</v>
      </c>
      <c r="I459" s="106" t="s">
        <v>47</v>
      </c>
      <c r="J459" s="105">
        <v>54</v>
      </c>
      <c r="K459" s="105">
        <v>106</v>
      </c>
      <c r="L459" s="105" t="s">
        <v>679</v>
      </c>
      <c r="M459" s="127" t="s">
        <v>1350</v>
      </c>
      <c r="N459" s="127" t="s">
        <v>1351</v>
      </c>
      <c r="O459" s="106">
        <v>0.3125</v>
      </c>
      <c r="P459" s="106">
        <v>4.1666666666666664E-2</v>
      </c>
      <c r="Q459" s="105">
        <v>100</v>
      </c>
      <c r="R459" s="10" t="str">
        <f>IFERROR(_xlfn.XLOOKUP(F459, BS_ATIVIDADE[ATIVIDADE],BS_ATIVIDADE[UNIDADE] ), "*")</f>
        <v>KM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5" t="s">
        <v>1041</v>
      </c>
      <c r="W459" s="151" t="s">
        <v>1080</v>
      </c>
      <c r="X459" s="104" t="s">
        <v>416</v>
      </c>
      <c r="Y459" s="129" t="s">
        <v>415</v>
      </c>
      <c r="Z459" s="104"/>
      <c r="AA459" s="105">
        <v>1</v>
      </c>
      <c r="AB459" s="103" t="s">
        <v>412</v>
      </c>
      <c r="AC459" s="152"/>
      <c r="AD459" s="107">
        <v>0.29166666666666669</v>
      </c>
      <c r="AE459" s="105">
        <v>6293</v>
      </c>
      <c r="AF459" s="105"/>
      <c r="AG459" s="105"/>
      <c r="AH459" s="15"/>
      <c r="AI459" s="126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5" t="str">
        <f>IF(BS_CONTROLE[[#This Row],[Entre - Estações]]=0, "-", BS_CONTROLE[[#This Row],[Entre - Estações]])</f>
        <v>ZPT-ZWI</v>
      </c>
      <c r="AN459" s="105" t="str">
        <f>IF(BS_CONTROLE[[#This Row],[SB]]=0, "-", BS_CONTROLE[[#This Row],[SB]])</f>
        <v>ZPTZWI</v>
      </c>
      <c r="AO459" s="105">
        <f>IF(BS_CONTROLE[[#This Row],[SUB]]=0, "-", BS_CONTROLE[[#This Row],[SUB]])</f>
        <v>54</v>
      </c>
      <c r="AP459" s="105">
        <f>BS_CONTROLE[[#This Row],[KM - Inicio]]</f>
        <v>106</v>
      </c>
      <c r="AQ459" s="105">
        <f>BS_CONTROLE[[#This Row],[KM - Inicio]]</f>
        <v>106</v>
      </c>
      <c r="AR459" s="108">
        <v>0.34791666666666665</v>
      </c>
      <c r="AS459" s="108">
        <v>0.46111111111111114</v>
      </c>
      <c r="AT459" s="108">
        <v>0.50277777777777777</v>
      </c>
      <c r="AU459" s="136"/>
      <c r="AV459" s="136"/>
      <c r="AW459" s="14"/>
      <c r="AX459" s="14"/>
      <c r="AY459" s="162">
        <f t="shared" si="48"/>
        <v>4.166666666666663E-2</v>
      </c>
      <c r="AZ459" s="153"/>
      <c r="BA459" s="109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50"/>
      <c r="BG459" s="16"/>
      <c r="BH459" s="17">
        <v>1</v>
      </c>
      <c r="BI459" s="17"/>
      <c r="BJ459" s="17" t="s">
        <v>1352</v>
      </c>
      <c r="BK459" s="17" t="s">
        <v>1352</v>
      </c>
      <c r="BL459" s="16"/>
      <c r="BM459" s="130" t="s">
        <v>448</v>
      </c>
      <c r="BN459" s="130" t="s">
        <v>455</v>
      </c>
      <c r="BO459" s="130" t="s">
        <v>567</v>
      </c>
      <c r="BP459" s="18" t="s">
        <v>679</v>
      </c>
      <c r="BQ459" s="12" t="str">
        <f t="shared" si="50"/>
        <v>Produção e Intervalo</v>
      </c>
      <c r="BR459" s="19">
        <f t="shared" si="51"/>
        <v>0.99999999999999911</v>
      </c>
      <c r="BS459" s="19">
        <f t="shared" si="52"/>
        <v>0.4</v>
      </c>
      <c r="BT459" s="188" t="str">
        <f t="shared" si="53"/>
        <v>ConfiabilidadeOperação</v>
      </c>
    </row>
    <row r="460" spans="1:72">
      <c r="A460" s="47" t="str">
        <f t="shared" si="49"/>
        <v>W6246071</v>
      </c>
      <c r="B460" s="102">
        <v>46071</v>
      </c>
      <c r="C460" s="135">
        <f>IF(BS_CONTROLE[[#This Row],[DATA]]="","",WEEKNUM(BS_CONTROLE[[#This Row],[DATA]]))</f>
        <v>8</v>
      </c>
      <c r="D460" s="104" t="s">
        <v>776</v>
      </c>
      <c r="E460" s="157">
        <v>425</v>
      </c>
      <c r="F460" s="126" t="s">
        <v>717</v>
      </c>
      <c r="G460" s="142" t="str">
        <f>IF(D460="","*",VLOOKUP(F460,BS_ATIVIDADE[],3,FALSE))</f>
        <v>OUTROS</v>
      </c>
      <c r="H460" s="106" t="s">
        <v>777</v>
      </c>
      <c r="I460" s="106" t="s">
        <v>777</v>
      </c>
      <c r="J460" s="105">
        <v>53</v>
      </c>
      <c r="K460" s="105">
        <v>109</v>
      </c>
      <c r="L460" s="105">
        <v>102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6">
        <v>0.33333333333333331</v>
      </c>
      <c r="P460" s="106">
        <v>4.1666666666666664E-2</v>
      </c>
      <c r="Q460" s="105">
        <v>50</v>
      </c>
      <c r="R460" s="10" t="str">
        <f>IFERROR(_xlfn.XLOOKUP(F460, BS_ATIVIDADE[ATIVIDADE],BS_ATIVIDADE[UNIDADE] ), "*")</f>
        <v>Nº DE PEÇAS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5" t="s">
        <v>773</v>
      </c>
      <c r="W460" s="151" t="s">
        <v>1007</v>
      </c>
      <c r="X460" s="104" t="s">
        <v>421</v>
      </c>
      <c r="Y460" s="129" t="s">
        <v>424</v>
      </c>
      <c r="Z460" s="104"/>
      <c r="AA460" s="105">
        <v>1</v>
      </c>
      <c r="AB460" s="103" t="s">
        <v>412</v>
      </c>
      <c r="AC460" s="152"/>
      <c r="AD460" s="107">
        <v>0.29166666666666669</v>
      </c>
      <c r="AE460" s="105">
        <v>9038</v>
      </c>
      <c r="AF460" s="105" t="s">
        <v>679</v>
      </c>
      <c r="AG460" s="105"/>
      <c r="AH460" s="15"/>
      <c r="AI460" s="126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5" t="str">
        <f>IF(BS_CONTROLE[[#This Row],[Entre - Estações]]=0, "-", BS_CONTROLE[[#This Row],[Entre - Estações]])</f>
        <v>PAT-ZGM</v>
      </c>
      <c r="AN460" s="105" t="str">
        <f>IF(BS_CONTROLE[[#This Row],[SB]]=0, "-", BS_CONTROLE[[#This Row],[SB]])</f>
        <v>PAT1102</v>
      </c>
      <c r="AO460" s="105">
        <f>IF(BS_CONTROLE[[#This Row],[SUB]]=0, "-", BS_CONTROLE[[#This Row],[SUB]])</f>
        <v>53</v>
      </c>
      <c r="AP460" s="105">
        <f>BS_CONTROLE[[#This Row],[KM - Inicio]]</f>
        <v>109</v>
      </c>
      <c r="AQ460" s="105">
        <f>BS_CONTROLE[[#This Row],[KM - Inicio]]</f>
        <v>109</v>
      </c>
      <c r="AR460" s="108">
        <v>0.32013888888888886</v>
      </c>
      <c r="AS460" s="108">
        <v>0</v>
      </c>
      <c r="AT460" s="108">
        <v>0</v>
      </c>
      <c r="AU460" s="136"/>
      <c r="AV460" s="136"/>
      <c r="AW460" s="14"/>
      <c r="AX460" s="14"/>
      <c r="AY460" s="162">
        <f t="shared" si="48"/>
        <v>0</v>
      </c>
      <c r="AZ460" s="153"/>
      <c r="BA460" s="109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50"/>
      <c r="BG460" s="16"/>
      <c r="BH460" s="17">
        <v>0</v>
      </c>
      <c r="BI460" s="17"/>
      <c r="BJ460" s="17" t="s">
        <v>1353</v>
      </c>
      <c r="BK460" s="17" t="s">
        <v>1353</v>
      </c>
      <c r="BL460" s="16"/>
      <c r="BM460" s="130" t="s">
        <v>440</v>
      </c>
      <c r="BN460" s="130" t="s">
        <v>469</v>
      </c>
      <c r="BO460" s="130" t="s">
        <v>568</v>
      </c>
      <c r="BP460" s="18" t="s">
        <v>679</v>
      </c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8" t="str">
        <f t="shared" si="53"/>
        <v>CCOCirculaçãoIntervaloOportunidade</v>
      </c>
    </row>
    <row r="461" spans="1:72">
      <c r="A461" s="47" t="str">
        <f t="shared" si="49"/>
        <v>DIEGO (TF-42)46071</v>
      </c>
      <c r="B461" s="102">
        <v>46071</v>
      </c>
      <c r="C461" s="135">
        <f>IF(BS_CONTROLE[[#This Row],[DATA]]="","",WEEKNUM(BS_CONTROLE[[#This Row],[DATA]]))</f>
        <v>8</v>
      </c>
      <c r="D461" s="104" t="s">
        <v>876</v>
      </c>
      <c r="E461" s="157">
        <v>425</v>
      </c>
      <c r="F461" s="126" t="s">
        <v>877</v>
      </c>
      <c r="G461" s="142" t="str">
        <f>IF(D461="","*",VLOOKUP(F461,BS_ATIVIDADE[],3,FALSE))</f>
        <v>LIMPEZA LASTRO</v>
      </c>
      <c r="H461" s="106" t="s">
        <v>679</v>
      </c>
      <c r="I461" s="106" t="s">
        <v>679</v>
      </c>
      <c r="J461" s="105">
        <v>53</v>
      </c>
      <c r="K461" s="105">
        <v>109.05</v>
      </c>
      <c r="L461" s="105" t="s">
        <v>679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6">
        <v>0.35416666666666669</v>
      </c>
      <c r="P461" s="106">
        <v>8.3333333333333329E-2</v>
      </c>
      <c r="Q461" s="105">
        <v>20</v>
      </c>
      <c r="R461" s="10" t="str">
        <f>IFERROR(_xlfn.XLOOKUP(F461, BS_ATIVIDADE[ATIVIDADE],BS_ATIVIDADE[UNIDADE] ), "*")</f>
        <v>M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5" t="s">
        <v>773</v>
      </c>
      <c r="W461" s="151" t="s">
        <v>878</v>
      </c>
      <c r="X461" s="104" t="s">
        <v>421</v>
      </c>
      <c r="Y461" s="129" t="s">
        <v>424</v>
      </c>
      <c r="Z461" s="104"/>
      <c r="AA461" s="105" t="s">
        <v>679</v>
      </c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5" t="str">
        <f>IF(BS_CONTROLE[[#This Row],[Entre - Estações]]=0, "-", BS_CONTROLE[[#This Row],[Entre - Estações]])</f>
        <v>PAT-ZGM</v>
      </c>
      <c r="AN461" s="105" t="str">
        <f>IF(BS_CONTROLE[[#This Row],[SB]]=0, "-", BS_CONTROLE[[#This Row],[SB]])</f>
        <v>PAT1102</v>
      </c>
      <c r="AO461" s="105">
        <f>IF(BS_CONTROLE[[#This Row],[SUB]]=0, "-", BS_CONTROLE[[#This Row],[SUB]])</f>
        <v>53</v>
      </c>
      <c r="AP461" s="105">
        <f>BS_CONTROLE[[#This Row],[KM - Inicio]]</f>
        <v>109.05</v>
      </c>
      <c r="AQ461" s="105">
        <f>BS_CONTROLE[[#This Row],[KM - Inicio]]</f>
        <v>109.05</v>
      </c>
      <c r="AR461" s="108">
        <v>0.36944444444444446</v>
      </c>
      <c r="AS461" s="108">
        <v>0.41319444444444442</v>
      </c>
      <c r="AT461" s="108">
        <v>0.4548611111111111</v>
      </c>
      <c r="AU461" s="136"/>
      <c r="AV461" s="136"/>
      <c r="AW461" s="14"/>
      <c r="AX461" s="14"/>
      <c r="AY461" s="162">
        <f t="shared" si="48"/>
        <v>4.1666666666666685E-2</v>
      </c>
      <c r="AZ461" s="153"/>
      <c r="BA461" s="109"/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50"/>
      <c r="BG461" s="16"/>
      <c r="BH461" s="17">
        <v>1</v>
      </c>
      <c r="BI461" s="17"/>
      <c r="BJ461" s="17" t="s">
        <v>1354</v>
      </c>
      <c r="BK461" s="17" t="s">
        <v>1354</v>
      </c>
      <c r="BL461" s="16"/>
      <c r="BM461" s="130"/>
      <c r="BN461" s="130"/>
      <c r="BO461" s="130"/>
      <c r="BP461" s="18"/>
      <c r="BQ461" s="12" t="str">
        <f t="shared" si="50"/>
        <v>Produção e Intervalo</v>
      </c>
      <c r="BR461" s="19">
        <f t="shared" si="51"/>
        <v>0.50000000000000022</v>
      </c>
      <c r="BS461" s="19">
        <f t="shared" si="52"/>
        <v>0</v>
      </c>
      <c r="BT461" s="188" t="str">
        <f t="shared" si="53"/>
        <v/>
      </c>
    </row>
    <row r="462" spans="1:72">
      <c r="A462" s="47" t="str">
        <f t="shared" si="49"/>
        <v>EXPANSÃO TURMA 146071</v>
      </c>
      <c r="B462" s="102">
        <v>46071</v>
      </c>
      <c r="C462" s="135">
        <f>IF(BS_CONTROLE[[#This Row],[DATA]]="","",WEEKNUM(BS_CONTROLE[[#This Row],[DATA]]))</f>
        <v>8</v>
      </c>
      <c r="D462" s="104" t="s">
        <v>703</v>
      </c>
      <c r="E462" s="157">
        <v>280</v>
      </c>
      <c r="F462" s="126" t="s">
        <v>704</v>
      </c>
      <c r="G462" s="142" t="str">
        <f>IF(D462="","*",VLOOKUP(F462,BS_ATIVIDADE[],3,FALSE))</f>
        <v>EXPANSÃO</v>
      </c>
      <c r="H462" s="106" t="s">
        <v>679</v>
      </c>
      <c r="I462" s="106" t="s">
        <v>679</v>
      </c>
      <c r="J462" s="105">
        <v>53</v>
      </c>
      <c r="K462" s="105">
        <v>109.8</v>
      </c>
      <c r="L462" s="105" t="s">
        <v>679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6">
        <v>0.35416666666666669</v>
      </c>
      <c r="P462" s="106">
        <v>6.25E-2</v>
      </c>
      <c r="Q462" s="105">
        <v>1</v>
      </c>
      <c r="R462" s="10" t="str">
        <f>IFERROR(_xlfn.XLOOKUP(F462, BS_ATIVIDADE[ATIVIDADE],BS_ATIVIDADE[UNIDADE] ), "*")</f>
        <v>Nº DE SOLDA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5" t="s">
        <v>785</v>
      </c>
      <c r="W462" s="151" t="s">
        <v>700</v>
      </c>
      <c r="X462" s="104" t="s">
        <v>421</v>
      </c>
      <c r="Y462" s="129" t="s">
        <v>424</v>
      </c>
      <c r="Z462" s="104"/>
      <c r="AA462" s="105" t="s">
        <v>679</v>
      </c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5" t="str">
        <f>IF(BS_CONTROLE[[#This Row],[Entre - Estações]]=0, "-", BS_CONTROLE[[#This Row],[Entre - Estações]])</f>
        <v>PAT-ZGM</v>
      </c>
      <c r="AN462" s="105" t="str">
        <f>IF(BS_CONTROLE[[#This Row],[SB]]=0, "-", BS_CONTROLE[[#This Row],[SB]])</f>
        <v>PAT1102</v>
      </c>
      <c r="AO462" s="105">
        <f>IF(BS_CONTROLE[[#This Row],[SUB]]=0, "-", BS_CONTROLE[[#This Row],[SUB]])</f>
        <v>53</v>
      </c>
      <c r="AP462" s="105">
        <f>BS_CONTROLE[[#This Row],[KM - Inicio]]</f>
        <v>109.8</v>
      </c>
      <c r="AQ462" s="105">
        <f>BS_CONTROLE[[#This Row],[KM - Inicio]]</f>
        <v>109.8</v>
      </c>
      <c r="AR462" s="108">
        <v>0.36944444444444446</v>
      </c>
      <c r="AS462" s="108">
        <v>0</v>
      </c>
      <c r="AT462" s="108">
        <v>0</v>
      </c>
      <c r="AU462" s="136"/>
      <c r="AV462" s="136"/>
      <c r="AW462" s="14"/>
      <c r="AX462" s="14"/>
      <c r="AY462" s="162">
        <f t="shared" si="48"/>
        <v>0</v>
      </c>
      <c r="AZ462" s="153"/>
      <c r="BA462" s="109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50"/>
      <c r="BG462" s="16"/>
      <c r="BH462" s="17">
        <v>0</v>
      </c>
      <c r="BI462" s="17"/>
      <c r="BJ462" s="17" t="s">
        <v>1355</v>
      </c>
      <c r="BK462" s="17" t="s">
        <v>1355</v>
      </c>
      <c r="BL462" s="16"/>
      <c r="BM462" s="130" t="s">
        <v>447</v>
      </c>
      <c r="BN462" s="130" t="s">
        <v>463</v>
      </c>
      <c r="BO462" s="130" t="s">
        <v>536</v>
      </c>
      <c r="BP462" s="18" t="s">
        <v>679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8" t="str">
        <f t="shared" si="53"/>
        <v>CondiçõesClimáticaTemperatura</v>
      </c>
    </row>
    <row r="463" spans="1:72" hidden="1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7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2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8" t="str">
        <f t="shared" si="53"/>
        <v/>
      </c>
    </row>
    <row r="464" spans="1:72" hidden="1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7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2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8" t="str">
        <f t="shared" si="53"/>
        <v/>
      </c>
    </row>
    <row r="465" spans="1:72" hidden="1">
      <c r="A465" s="47" t="str">
        <f t="shared" si="49"/>
        <v>V95</v>
      </c>
      <c r="B465" s="102"/>
      <c r="C465" s="135" t="str">
        <f>IF(BS_CONTROLE[[#This Row],[DATA]]="","",WEEKNUM(BS_CONTROLE[[#This Row],[DATA]]))</f>
        <v/>
      </c>
      <c r="D465" s="104" t="s">
        <v>1252</v>
      </c>
      <c r="E465" s="157">
        <v>428</v>
      </c>
      <c r="F465" s="126" t="s">
        <v>678</v>
      </c>
      <c r="G465" s="142" t="str">
        <f>IF(D465="","*",VLOOKUP(F465,BS_ATIVIDADE[],3,FALSE))</f>
        <v>OUTROS</v>
      </c>
      <c r="H465" s="106" t="s">
        <v>394</v>
      </c>
      <c r="I465" s="106" t="s">
        <v>1325</v>
      </c>
      <c r="J465" s="105">
        <v>70</v>
      </c>
      <c r="K465" s="105">
        <v>134</v>
      </c>
      <c r="L465" s="105" t="s">
        <v>679</v>
      </c>
      <c r="M465" s="127" t="s">
        <v>1326</v>
      </c>
      <c r="N465" s="127" t="s">
        <v>1327</v>
      </c>
      <c r="O465" s="106">
        <v>0.41666666666666669</v>
      </c>
      <c r="P465" s="106">
        <v>4.1666666666666664E-2</v>
      </c>
      <c r="Q465" s="105">
        <v>1</v>
      </c>
      <c r="R465" s="10" t="str">
        <f>IFERROR(_xlfn.XLOOKUP(F465, BS_ATIVIDADE[ATIVIDADE],BS_ATIVIDADE[UNIDADE] ), "*")</f>
        <v>BINÁRIO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5" t="s">
        <v>1328</v>
      </c>
      <c r="W465" s="151" t="s">
        <v>774</v>
      </c>
      <c r="X465" s="104" t="s">
        <v>421</v>
      </c>
      <c r="Y465" s="129"/>
      <c r="Z465" s="104"/>
      <c r="AA465" s="105">
        <v>1</v>
      </c>
      <c r="AB465" s="103" t="s">
        <v>418</v>
      </c>
      <c r="AC465" s="152"/>
      <c r="AD465" s="107">
        <v>0.375</v>
      </c>
      <c r="AE465" s="105" t="s">
        <v>679</v>
      </c>
      <c r="AF465" s="105" t="s">
        <v>679</v>
      </c>
      <c r="AG465" s="105"/>
      <c r="AH465" s="15"/>
      <c r="AI465" s="126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5" t="str">
        <f>IF(BS_CONTROLE[[#This Row],[Entre - Estações]]=0, "-", BS_CONTROLE[[#This Row],[Entre - Estações]])</f>
        <v>ZRX-ZXP</v>
      </c>
      <c r="AN465" s="105" t="str">
        <f>IF(BS_CONTROLE[[#This Row],[SB]]=0, "-", BS_CONTROLE[[#This Row],[SB]])</f>
        <v>ZRXZXP</v>
      </c>
      <c r="AO465" s="105">
        <f>IF(BS_CONTROLE[[#This Row],[SUB]]=0, "-", BS_CONTROLE[[#This Row],[SUB]])</f>
        <v>70</v>
      </c>
      <c r="AP465" s="105">
        <f>BS_CONTROLE[[#This Row],[KM - Inicio]]</f>
        <v>134</v>
      </c>
      <c r="AQ465" s="105">
        <f>BS_CONTROLE[[#This Row],[KM - Inicio]]</f>
        <v>134</v>
      </c>
      <c r="AR465" s="108"/>
      <c r="AS465" s="108"/>
      <c r="AT465" s="108"/>
      <c r="AU465" s="136"/>
      <c r="AV465" s="136"/>
      <c r="AW465" s="14"/>
      <c r="AX465" s="14"/>
      <c r="AY465" s="162">
        <f t="shared" si="48"/>
        <v>0</v>
      </c>
      <c r="AZ465" s="153"/>
      <c r="BA465" s="109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8" t="str">
        <f t="shared" si="53"/>
        <v/>
      </c>
    </row>
    <row r="466" spans="1:72" hidden="1">
      <c r="A466" s="47" t="str">
        <f t="shared" si="49"/>
        <v>EXPANSÃO TURMA 1</v>
      </c>
      <c r="B466" s="102"/>
      <c r="C466" s="135" t="str">
        <f>IF(BS_CONTROLE[[#This Row],[DATA]]="","",WEEKNUM(BS_CONTROLE[[#This Row],[DATA]]))</f>
        <v/>
      </c>
      <c r="D466" s="104" t="s">
        <v>703</v>
      </c>
      <c r="E466" s="157">
        <v>185</v>
      </c>
      <c r="F466" s="126" t="s">
        <v>704</v>
      </c>
      <c r="G466" s="142" t="str">
        <f>IF(D466="","*",VLOOKUP(F466,BS_ATIVIDADE[],3,FALSE))</f>
        <v>EXPANSÃO</v>
      </c>
      <c r="H466" s="106" t="s">
        <v>679</v>
      </c>
      <c r="I466" s="106" t="s">
        <v>679</v>
      </c>
      <c r="J466" s="105">
        <v>170</v>
      </c>
      <c r="K466" s="105">
        <v>110.87</v>
      </c>
      <c r="L466" s="105">
        <v>111.62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6">
        <v>0.35416666666666669</v>
      </c>
      <c r="P466" s="106">
        <v>0.125</v>
      </c>
      <c r="Q466" s="105">
        <v>1</v>
      </c>
      <c r="R466" s="10" t="str">
        <f>IFERROR(_xlfn.XLOOKUP(F466, BS_ATIVIDADE[ATIVIDADE],BS_ATIVIDADE[UNIDADE] ), "*")</f>
        <v>Nº DE SOLDA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5" t="s">
        <v>961</v>
      </c>
      <c r="W466" s="151" t="s">
        <v>1165</v>
      </c>
      <c r="X466" s="104" t="s">
        <v>421</v>
      </c>
      <c r="Y466" s="129"/>
      <c r="Z466" s="104"/>
      <c r="AA466" s="105" t="s">
        <v>679</v>
      </c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5" t="str">
        <f>IF(BS_CONTROLE[[#This Row],[Entre - Estações]]=0, "-", BS_CONTROLE[[#This Row],[Entre - Estações]])</f>
        <v>ZCD</v>
      </c>
      <c r="AN466" s="105" t="str">
        <f>IF(BS_CONTROLE[[#This Row],[SB]]=0, "-", BS_CONTROLE[[#This Row],[SB]])</f>
        <v>109ZCD2</v>
      </c>
      <c r="AO466" s="105">
        <f>IF(BS_CONTROLE[[#This Row],[SUB]]=0, "-", BS_CONTROLE[[#This Row],[SUB]])</f>
        <v>170</v>
      </c>
      <c r="AP466" s="105">
        <f>BS_CONTROLE[[#This Row],[KM - Inicio]]</f>
        <v>110.87</v>
      </c>
      <c r="AQ466" s="105">
        <f>BS_CONTROLE[[#This Row],[KM - Inicio]]</f>
        <v>110.87</v>
      </c>
      <c r="AR466" s="108"/>
      <c r="AS466" s="108"/>
      <c r="AT466" s="108"/>
      <c r="AU466" s="136"/>
      <c r="AV466" s="136"/>
      <c r="AW466" s="14"/>
      <c r="AX466" s="14"/>
      <c r="AY466" s="162">
        <f t="shared" si="48"/>
        <v>0</v>
      </c>
      <c r="AZ466" s="153"/>
      <c r="BA466" s="109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8" t="str">
        <f t="shared" si="53"/>
        <v/>
      </c>
    </row>
    <row r="467" spans="1:72" hidden="1">
      <c r="A467" s="47" t="str">
        <f t="shared" si="49"/>
        <v>KLECIO (TP-699)46072</v>
      </c>
      <c r="B467" s="102">
        <v>46072</v>
      </c>
      <c r="C467" s="135">
        <f>IF(BS_CONTROLE[[#This Row],[DATA]]="","",WEEKNUM(BS_CONTROLE[[#This Row],[DATA]]))</f>
        <v>8</v>
      </c>
      <c r="D467" s="104" t="s">
        <v>695</v>
      </c>
      <c r="E467" s="157"/>
      <c r="F467" s="126" t="s">
        <v>696</v>
      </c>
      <c r="G467" s="142" t="str">
        <f>IF(D467="","*",VLOOKUP(F467,BS_ATIVIDADE[],3,FALSE))</f>
        <v>SOLDA</v>
      </c>
      <c r="H467" s="106" t="s">
        <v>679</v>
      </c>
      <c r="I467" s="106" t="s">
        <v>679</v>
      </c>
      <c r="J467" s="105">
        <v>68</v>
      </c>
      <c r="K467" s="105">
        <v>77.212999999999994</v>
      </c>
      <c r="L467" s="105" t="s">
        <v>679</v>
      </c>
      <c r="M467" s="127" t="s">
        <v>1239</v>
      </c>
      <c r="N467" s="127" t="s">
        <v>1240</v>
      </c>
      <c r="O467" s="106">
        <v>0.375</v>
      </c>
      <c r="P467" s="106">
        <v>6.25E-2</v>
      </c>
      <c r="Q467" s="105">
        <v>1</v>
      </c>
      <c r="R467" s="10" t="str">
        <f>IFERROR(_xlfn.XLOOKUP(F467, BS_ATIVIDADE[ATIVIDADE],BS_ATIVIDADE[UNIDADE] ), "*")</f>
        <v>Nº DE SOLDA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5" t="s">
        <v>699</v>
      </c>
      <c r="W467" s="151" t="s">
        <v>700</v>
      </c>
      <c r="X467" s="104" t="s">
        <v>421</v>
      </c>
      <c r="Y467" s="129"/>
      <c r="Z467" s="104"/>
      <c r="AA467" s="105" t="s">
        <v>679</v>
      </c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5" t="str">
        <f>IF(BS_CONTROLE[[#This Row],[Entre - Estações]]=0, "-", BS_CONTROLE[[#This Row],[Entre - Estações]])</f>
        <v>ZAC-S</v>
      </c>
      <c r="AN467" s="105" t="str">
        <f>IF(BS_CONTROLE[[#This Row],[SB]]=0, "-", BS_CONTROLE[[#This Row],[SB]])</f>
        <v>ZACS</v>
      </c>
      <c r="AO467" s="105">
        <f>IF(BS_CONTROLE[[#This Row],[SUB]]=0, "-", BS_CONTROLE[[#This Row],[SUB]])</f>
        <v>68</v>
      </c>
      <c r="AP467" s="105">
        <f>BS_CONTROLE[[#This Row],[KM - Inicio]]</f>
        <v>77.212999999999994</v>
      </c>
      <c r="AQ467" s="105">
        <f>BS_CONTROLE[[#This Row],[KM - Inicio]]</f>
        <v>77.212999999999994</v>
      </c>
      <c r="AR467" s="108"/>
      <c r="AS467" s="108"/>
      <c r="AT467" s="108"/>
      <c r="AU467" s="136"/>
      <c r="AV467" s="136"/>
      <c r="AW467" s="14"/>
      <c r="AX467" s="14"/>
      <c r="AY467" s="162">
        <f t="shared" si="48"/>
        <v>0</v>
      </c>
      <c r="AZ467" s="153"/>
      <c r="BA467" s="109"/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Produção e Intervalo</v>
      </c>
      <c r="BR467" s="19">
        <f t="shared" si="51"/>
        <v>0</v>
      </c>
      <c r="BS467" s="19">
        <f t="shared" si="52"/>
        <v>0</v>
      </c>
      <c r="BT467" s="188" t="str">
        <f t="shared" si="53"/>
        <v/>
      </c>
    </row>
    <row r="468" spans="1:72" hidden="1">
      <c r="A468" s="47" t="str">
        <f t="shared" si="49"/>
        <v>E4246072</v>
      </c>
      <c r="B468" s="102">
        <v>46072</v>
      </c>
      <c r="C468" s="135">
        <f>IF(BS_CONTROLE[[#This Row],[DATA]]="","",WEEKNUM(BS_CONTROLE[[#This Row],[DATA]]))</f>
        <v>8</v>
      </c>
      <c r="D468" s="104" t="s">
        <v>749</v>
      </c>
      <c r="E468" s="157">
        <v>193</v>
      </c>
      <c r="F468" s="126" t="s">
        <v>750</v>
      </c>
      <c r="G468" s="142" t="str">
        <f>IF(D468="","*",VLOOKUP(F468,BS_ATIVIDADE[],3,FALSE))</f>
        <v>TRILHEIRO - DESCARGA</v>
      </c>
      <c r="H468" s="106" t="s">
        <v>1017</v>
      </c>
      <c r="I468" s="106" t="s">
        <v>1017</v>
      </c>
      <c r="J468" s="105">
        <v>68</v>
      </c>
      <c r="K468" s="105">
        <v>54.96</v>
      </c>
      <c r="L468" s="105">
        <v>57.484000000000002</v>
      </c>
      <c r="M468" s="127" t="s">
        <v>286</v>
      </c>
      <c r="N468" s="127" t="s">
        <v>1283</v>
      </c>
      <c r="O468" s="106">
        <v>0.4375</v>
      </c>
      <c r="P468" s="106">
        <v>0.125</v>
      </c>
      <c r="Q468" s="105">
        <v>2496</v>
      </c>
      <c r="R468" s="10" t="str">
        <f>IFERROR(_xlfn.XLOOKUP(F468, BS_ATIVIDADE[ATIVIDADE],BS_ATIVIDADE[UNIDADE] ), "*")</f>
        <v>M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5" t="s">
        <v>714</v>
      </c>
      <c r="W468" s="151" t="s">
        <v>754</v>
      </c>
      <c r="X468" s="104" t="s">
        <v>421</v>
      </c>
      <c r="Y468" s="129"/>
      <c r="Z468" s="104"/>
      <c r="AA468" s="105" t="s">
        <v>1356</v>
      </c>
      <c r="AB468" s="103" t="s">
        <v>423</v>
      </c>
      <c r="AC468" s="152"/>
      <c r="AD468" s="107">
        <v>0.41666666666666669</v>
      </c>
      <c r="AE468" s="105" t="s">
        <v>1020</v>
      </c>
      <c r="AF468" s="105" t="s">
        <v>1021</v>
      </c>
      <c r="AG468" s="105" t="s">
        <v>679</v>
      </c>
      <c r="AH468" s="15"/>
      <c r="AI468" s="126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5" t="str">
        <f>IF(BS_CONTROLE[[#This Row],[Entre - Estações]]=0, "-", BS_CONTROLE[[#This Row],[Entre - Estações]])</f>
        <v>ZBM-ZHO</v>
      </c>
      <c r="AN468" s="105" t="str">
        <f>IF(BS_CONTROLE[[#This Row],[SB]]=0, "-", BS_CONTROLE[[#This Row],[SB]])</f>
        <v>ZBM1/ZK57ZHO</v>
      </c>
      <c r="AO468" s="105">
        <f>IF(BS_CONTROLE[[#This Row],[SUB]]=0, "-", BS_CONTROLE[[#This Row],[SUB]])</f>
        <v>68</v>
      </c>
      <c r="AP468" s="105">
        <f>BS_CONTROLE[[#This Row],[KM - Inicio]]</f>
        <v>54.96</v>
      </c>
      <c r="AQ468" s="105">
        <f>BS_CONTROLE[[#This Row],[KM - Inicio]]</f>
        <v>54.96</v>
      </c>
      <c r="AR468" s="108"/>
      <c r="AS468" s="108"/>
      <c r="AT468" s="108"/>
      <c r="AU468" s="136"/>
      <c r="AV468" s="136"/>
      <c r="AW468" s="14"/>
      <c r="AX468" s="14"/>
      <c r="AY468" s="162">
        <f t="shared" si="48"/>
        <v>0</v>
      </c>
      <c r="AZ468" s="153"/>
      <c r="BA468" s="109"/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Produção e Intervalo</v>
      </c>
      <c r="BR468" s="19">
        <f t="shared" si="51"/>
        <v>0</v>
      </c>
      <c r="BS468" s="19">
        <f t="shared" si="52"/>
        <v>0</v>
      </c>
      <c r="BT468" s="188" t="str">
        <f t="shared" si="53"/>
        <v/>
      </c>
    </row>
    <row r="469" spans="1:72" hidden="1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7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2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8" t="str">
        <f t="shared" si="53"/>
        <v/>
      </c>
    </row>
    <row r="470" spans="1:72" hidden="1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7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2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8" t="str">
        <f t="shared" si="53"/>
        <v/>
      </c>
    </row>
    <row r="471" spans="1:72" hidden="1">
      <c r="A471" s="47" t="str">
        <f t="shared" si="49"/>
        <v>W5946072</v>
      </c>
      <c r="B471" s="102">
        <v>46072</v>
      </c>
      <c r="C471" s="135">
        <f>IF(BS_CONTROLE[[#This Row],[DATA]]="","",WEEKNUM(BS_CONTROLE[[#This Row],[DATA]]))</f>
        <v>8</v>
      </c>
      <c r="D471" s="104" t="s">
        <v>726</v>
      </c>
      <c r="E471" s="157">
        <v>465</v>
      </c>
      <c r="F471" s="126" t="s">
        <v>1221</v>
      </c>
      <c r="G471" s="142" t="str">
        <f>IF(D471="","*",VLOOKUP(F471,BS_ATIVIDADE[],3,FALSE))</f>
        <v>OUTROS</v>
      </c>
      <c r="H471" s="106" t="s">
        <v>104</v>
      </c>
      <c r="I471" s="106" t="s">
        <v>104</v>
      </c>
      <c r="J471" s="105">
        <v>49</v>
      </c>
      <c r="K471" s="105">
        <v>240.8</v>
      </c>
      <c r="L471" s="105" t="s">
        <v>679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6">
        <v>0.35416666666666669</v>
      </c>
      <c r="P471" s="106">
        <v>4.1666666666666664E-2</v>
      </c>
      <c r="Q471" s="105">
        <v>1</v>
      </c>
      <c r="R471" s="10" t="str">
        <f>IFERROR(_xlfn.XLOOKUP(F471, BS_ATIVIDADE[ATIVIDADE],BS_ATIVIDADE[UNIDADE] ), "*")</f>
        <v>BINÁRIO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5" t="s">
        <v>773</v>
      </c>
      <c r="W471" s="151" t="s">
        <v>1357</v>
      </c>
      <c r="X471" s="104" t="s">
        <v>421</v>
      </c>
      <c r="Y471" s="129"/>
      <c r="Z471" s="104"/>
      <c r="AA471" s="105" t="s">
        <v>1358</v>
      </c>
      <c r="AB471" s="103" t="s">
        <v>412</v>
      </c>
      <c r="AC471" s="152"/>
      <c r="AD471" s="107">
        <v>0.29166666666666669</v>
      </c>
      <c r="AE471" s="105">
        <v>7629</v>
      </c>
      <c r="AF471" s="105" t="s">
        <v>679</v>
      </c>
      <c r="AG471" s="105" t="s">
        <v>679</v>
      </c>
      <c r="AH471" s="15" t="s">
        <v>679</v>
      </c>
      <c r="AI471" s="126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5" t="str">
        <f>IF(BS_CONTROLE[[#This Row],[Entre - Estações]]=0, "-", BS_CONTROLE[[#This Row],[Entre - Estações]])</f>
        <v>ZDS</v>
      </c>
      <c r="AN471" s="105" t="str">
        <f>IF(BS_CONTROLE[[#This Row],[SB]]=0, "-", BS_CONTROLE[[#This Row],[SB]])</f>
        <v>ZDS1</v>
      </c>
      <c r="AO471" s="105">
        <f>IF(BS_CONTROLE[[#This Row],[SUB]]=0, "-", BS_CONTROLE[[#This Row],[SUB]])</f>
        <v>49</v>
      </c>
      <c r="AP471" s="105">
        <f>BS_CONTROLE[[#This Row],[KM - Inicio]]</f>
        <v>240.8</v>
      </c>
      <c r="AQ471" s="105">
        <f>BS_CONTROLE[[#This Row],[KM - Inicio]]</f>
        <v>240.8</v>
      </c>
      <c r="AR471" s="108"/>
      <c r="AS471" s="108"/>
      <c r="AT471" s="108"/>
      <c r="AU471" s="136"/>
      <c r="AV471" s="136"/>
      <c r="AW471" s="14"/>
      <c r="AX471" s="14"/>
      <c r="AY471" s="162">
        <f t="shared" si="48"/>
        <v>0</v>
      </c>
      <c r="AZ471" s="153"/>
      <c r="BA471" s="109"/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Produção e Intervalo</v>
      </c>
      <c r="BR471" s="19">
        <f t="shared" si="51"/>
        <v>0</v>
      </c>
      <c r="BS471" s="19">
        <f t="shared" si="52"/>
        <v>0</v>
      </c>
      <c r="BT471" s="188" t="str">
        <f t="shared" si="53"/>
        <v/>
      </c>
    </row>
    <row r="472" spans="1:72" hidden="1">
      <c r="A472" s="47" t="str">
        <f t="shared" si="49"/>
        <v>DANIEL (TP-647)46072</v>
      </c>
      <c r="B472" s="102">
        <v>46072</v>
      </c>
      <c r="C472" s="135">
        <f>IF(BS_CONTROLE[[#This Row],[DATA]]="","",WEEKNUM(BS_CONTROLE[[#This Row],[DATA]]))</f>
        <v>8</v>
      </c>
      <c r="D472" s="104" t="s">
        <v>801</v>
      </c>
      <c r="E472" s="157">
        <v>465</v>
      </c>
      <c r="F472" s="126" t="s">
        <v>696</v>
      </c>
      <c r="G472" s="142" t="str">
        <f>IF(D472="","*",VLOOKUP(F472,BS_ATIVIDADE[],3,FALSE))</f>
        <v>SOLDA</v>
      </c>
      <c r="H472" s="106" t="s">
        <v>679</v>
      </c>
      <c r="I472" s="106" t="s">
        <v>679</v>
      </c>
      <c r="J472" s="105">
        <v>56</v>
      </c>
      <c r="K472" s="105">
        <v>208.7</v>
      </c>
      <c r="L472" s="105" t="s">
        <v>679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6">
        <v>0.375</v>
      </c>
      <c r="P472" s="106">
        <v>6.25E-2</v>
      </c>
      <c r="Q472" s="105">
        <v>1</v>
      </c>
      <c r="R472" s="10" t="str">
        <f>IFERROR(_xlfn.XLOOKUP(F472, BS_ATIVIDADE[ATIVIDADE],BS_ATIVIDADE[UNIDADE] ), "*")</f>
        <v>Nº DE SOLDA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5" t="s">
        <v>900</v>
      </c>
      <c r="W472" s="151" t="s">
        <v>1359</v>
      </c>
      <c r="X472" s="104" t="s">
        <v>421</v>
      </c>
      <c r="Y472" s="129"/>
      <c r="Z472" s="104"/>
      <c r="AA472" s="105" t="s">
        <v>679</v>
      </c>
      <c r="AB472" s="103"/>
      <c r="AC472" s="152"/>
      <c r="AD472" s="107" t="s">
        <v>679</v>
      </c>
      <c r="AE472" s="105" t="s">
        <v>679</v>
      </c>
      <c r="AF472" s="105" t="s">
        <v>679</v>
      </c>
      <c r="AG472" s="105" t="s">
        <v>679</v>
      </c>
      <c r="AH472" s="15"/>
      <c r="AI472" s="126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5" t="str">
        <f>IF(BS_CONTROLE[[#This Row],[Entre - Estações]]=0, "-", BS_CONTROLE[[#This Row],[Entre - Estações]])</f>
        <v>ZST</v>
      </c>
      <c r="AN472" s="105" t="str">
        <f>IF(BS_CONTROLE[[#This Row],[SB]]=0, "-", BS_CONTROLE[[#This Row],[SB]])</f>
        <v>ZST2</v>
      </c>
      <c r="AO472" s="105">
        <f>IF(BS_CONTROLE[[#This Row],[SUB]]=0, "-", BS_CONTROLE[[#This Row],[SUB]])</f>
        <v>56</v>
      </c>
      <c r="AP472" s="105">
        <f>BS_CONTROLE[[#This Row],[KM - Inicio]]</f>
        <v>208.7</v>
      </c>
      <c r="AQ472" s="105">
        <f>BS_CONTROLE[[#This Row],[KM - Inicio]]</f>
        <v>208.7</v>
      </c>
      <c r="AR472" s="108"/>
      <c r="AS472" s="108"/>
      <c r="AT472" s="108"/>
      <c r="AU472" s="136"/>
      <c r="AV472" s="136"/>
      <c r="AW472" s="14"/>
      <c r="AX472" s="14"/>
      <c r="AY472" s="162">
        <f t="shared" si="48"/>
        <v>0</v>
      </c>
      <c r="AZ472" s="153"/>
      <c r="BA472" s="109"/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Produção e Intervalo</v>
      </c>
      <c r="BR472" s="19">
        <f t="shared" si="51"/>
        <v>0</v>
      </c>
      <c r="BS472" s="19">
        <f t="shared" si="52"/>
        <v>0</v>
      </c>
      <c r="BT472" s="188" t="str">
        <f t="shared" si="53"/>
        <v/>
      </c>
    </row>
    <row r="473" spans="1:72" hidden="1">
      <c r="A473" s="47" t="str">
        <f t="shared" si="49"/>
        <v>V9346072</v>
      </c>
      <c r="B473" s="102">
        <v>46072</v>
      </c>
      <c r="C473" s="135">
        <f>IF(BS_CONTROLE[[#This Row],[DATA]]="","",WEEKNUM(BS_CONTROLE[[#This Row],[DATA]]))</f>
        <v>8</v>
      </c>
      <c r="D473" s="104" t="s">
        <v>978</v>
      </c>
      <c r="E473" s="157">
        <v>162</v>
      </c>
      <c r="F473" s="126" t="s">
        <v>687</v>
      </c>
      <c r="G473" s="142" t="str">
        <f>IF(D473="","*",VLOOKUP(F473,BS_ATIVIDADE[],3,FALSE))</f>
        <v>MECANIZAÇÃO - SOCADORA</v>
      </c>
      <c r="H473" s="105" t="s">
        <v>104</v>
      </c>
      <c r="I473" s="105" t="s">
        <v>104</v>
      </c>
      <c r="J473" s="105">
        <v>56</v>
      </c>
      <c r="K473" s="105">
        <v>204.4</v>
      </c>
      <c r="L473" s="105">
        <v>205.8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6">
        <v>0.375</v>
      </c>
      <c r="P473" s="106">
        <v>8.3333333333333329E-2</v>
      </c>
      <c r="Q473" s="105">
        <v>1020</v>
      </c>
      <c r="R473" s="10" t="str">
        <f>IFERROR(_xlfn.XLOOKUP(F473, BS_ATIVIDADE[ATIVIDADE],BS_ATIVIDADE[UNIDADE] ), "*")</f>
        <v>M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5" t="s">
        <v>773</v>
      </c>
      <c r="W473" s="151" t="s">
        <v>1360</v>
      </c>
      <c r="X473" s="104" t="s">
        <v>421</v>
      </c>
      <c r="Y473" s="129"/>
      <c r="Z473" s="104"/>
      <c r="AA473" s="105">
        <v>1</v>
      </c>
      <c r="AB473" s="103" t="s">
        <v>418</v>
      </c>
      <c r="AC473" s="152" t="s">
        <v>419</v>
      </c>
      <c r="AD473" s="107">
        <v>0.33333333333333331</v>
      </c>
      <c r="AE473" s="105">
        <v>7309</v>
      </c>
      <c r="AF473" s="105" t="s">
        <v>679</v>
      </c>
      <c r="AG473" s="105" t="s">
        <v>679</v>
      </c>
      <c r="AH473" s="15"/>
      <c r="AI473" s="126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5" t="str">
        <f>IF(BS_CONTROLE[[#This Row],[Entre - Estações]]=0, "-", BS_CONTROLE[[#This Row],[Entre - Estações]])</f>
        <v>ZYU-ZST</v>
      </c>
      <c r="AN473" s="105" t="str">
        <f>IF(BS_CONTROLE[[#This Row],[SB]]=0, "-", BS_CONTROLE[[#This Row],[SB]])</f>
        <v>ZYU206</v>
      </c>
      <c r="AO473" s="105">
        <f>IF(BS_CONTROLE[[#This Row],[SUB]]=0, "-", BS_CONTROLE[[#This Row],[SUB]])</f>
        <v>56</v>
      </c>
      <c r="AP473" s="105">
        <f>BS_CONTROLE[[#This Row],[KM - Inicio]]</f>
        <v>204.4</v>
      </c>
      <c r="AQ473" s="105">
        <f>BS_CONTROLE[[#This Row],[KM - Inicio]]</f>
        <v>204.4</v>
      </c>
      <c r="AR473" s="108"/>
      <c r="AS473" s="108"/>
      <c r="AT473" s="108"/>
      <c r="AU473" s="136"/>
      <c r="AV473" s="136"/>
      <c r="AW473" s="14"/>
      <c r="AX473" s="14"/>
      <c r="AY473" s="162">
        <f t="shared" si="48"/>
        <v>0</v>
      </c>
      <c r="AZ473" s="153"/>
      <c r="BA473" s="109"/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Produção e Intervalo</v>
      </c>
      <c r="BR473" s="19">
        <f t="shared" si="51"/>
        <v>0</v>
      </c>
      <c r="BS473" s="19">
        <f t="shared" si="52"/>
        <v>0</v>
      </c>
      <c r="BT473" s="188" t="str">
        <f t="shared" si="53"/>
        <v/>
      </c>
    </row>
    <row r="474" spans="1:72" hidden="1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7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2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8" t="str">
        <f t="shared" si="53"/>
        <v/>
      </c>
    </row>
    <row r="475" spans="1:72" hidden="1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7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2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8" t="str">
        <f t="shared" si="53"/>
        <v/>
      </c>
    </row>
    <row r="476" spans="1:72" hidden="1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7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2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8" t="str">
        <f t="shared" si="53"/>
        <v/>
      </c>
    </row>
    <row r="477" spans="1:72" hidden="1">
      <c r="A477" s="47" t="str">
        <f t="shared" si="49"/>
        <v>V8946072</v>
      </c>
      <c r="B477" s="102">
        <v>46072</v>
      </c>
      <c r="C477" s="135">
        <f>IF(BS_CONTROLE[[#This Row],[DATA]]="","",WEEKNUM(BS_CONTROLE[[#This Row],[DATA]]))</f>
        <v>8</v>
      </c>
      <c r="D477" s="104" t="s">
        <v>746</v>
      </c>
      <c r="E477" s="157"/>
      <c r="F477" s="126" t="s">
        <v>687</v>
      </c>
      <c r="G477" s="142" t="str">
        <f>IF(D477="","*",VLOOKUP(F477,BS_ATIVIDADE[],3,FALSE))</f>
        <v>MECANIZAÇÃO - SOCADORA</v>
      </c>
      <c r="H477" s="106" t="s">
        <v>201</v>
      </c>
      <c r="I477" s="106" t="s">
        <v>201</v>
      </c>
      <c r="J477" s="105">
        <v>55</v>
      </c>
      <c r="K477" s="105">
        <v>97.9</v>
      </c>
      <c r="L477" s="105">
        <v>100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6">
        <v>0.39583333333333331</v>
      </c>
      <c r="P477" s="106">
        <v>8.3333333333333329E-2</v>
      </c>
      <c r="Q477" s="105">
        <v>480</v>
      </c>
      <c r="R477" s="10" t="str">
        <f>IFERROR(_xlfn.XLOOKUP(F477, BS_ATIVIDADE[ATIVIDADE],BS_ATIVIDADE[UNIDADE] ), "*")</f>
        <v>M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5" t="s">
        <v>709</v>
      </c>
      <c r="W477" s="151" t="s">
        <v>1360</v>
      </c>
      <c r="X477" s="104" t="s">
        <v>421</v>
      </c>
      <c r="Y477" s="129"/>
      <c r="Z477" s="104"/>
      <c r="AA477" s="105">
        <v>1</v>
      </c>
      <c r="AB477" s="103" t="s">
        <v>412</v>
      </c>
      <c r="AC477" s="152"/>
      <c r="AD477" s="107">
        <v>0.29166666666666669</v>
      </c>
      <c r="AE477" s="105">
        <v>6239</v>
      </c>
      <c r="AF477" s="105">
        <v>6809</v>
      </c>
      <c r="AG477" s="105" t="s">
        <v>679</v>
      </c>
      <c r="AH477" s="15"/>
      <c r="AI477" s="126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5" t="str">
        <f>IF(BS_CONTROLE[[#This Row],[Entre - Estações]]=0, "-", BS_CONTROLE[[#This Row],[Entre - Estações]])</f>
        <v>ZKW-ZLU</v>
      </c>
      <c r="AN477" s="105" t="str">
        <f>IF(BS_CONTROLE[[#This Row],[SB]]=0, "-", BS_CONTROLE[[#This Row],[SB]])</f>
        <v>102ZKW2</v>
      </c>
      <c r="AO477" s="105">
        <f>IF(BS_CONTROLE[[#This Row],[SUB]]=0, "-", BS_CONTROLE[[#This Row],[SUB]])</f>
        <v>55</v>
      </c>
      <c r="AP477" s="105">
        <f>BS_CONTROLE[[#This Row],[KM - Inicio]]</f>
        <v>97.9</v>
      </c>
      <c r="AQ477" s="105">
        <f>BS_CONTROLE[[#This Row],[KM - Inicio]]</f>
        <v>97.9</v>
      </c>
      <c r="AR477" s="108"/>
      <c r="AS477" s="108"/>
      <c r="AT477" s="108"/>
      <c r="AU477" s="136"/>
      <c r="AV477" s="136"/>
      <c r="AW477" s="14"/>
      <c r="AX477" s="14"/>
      <c r="AY477" s="162">
        <f t="shared" si="48"/>
        <v>0</v>
      </c>
      <c r="AZ477" s="153"/>
      <c r="BA477" s="109"/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Produção e Intervalo</v>
      </c>
      <c r="BR477" s="19">
        <f t="shared" si="51"/>
        <v>0</v>
      </c>
      <c r="BS477" s="19">
        <f t="shared" si="52"/>
        <v>0</v>
      </c>
      <c r="BT477" s="188" t="str">
        <f t="shared" si="53"/>
        <v/>
      </c>
    </row>
    <row r="478" spans="1:72" hidden="1">
      <c r="A478" s="47" t="str">
        <f t="shared" si="49"/>
        <v>CLEBISON (TP-728)46072</v>
      </c>
      <c r="B478" s="102">
        <v>46072</v>
      </c>
      <c r="C478" s="135">
        <f>IF(BS_CONTROLE[[#This Row],[DATA]]="","",WEEKNUM(BS_CONTROLE[[#This Row],[DATA]]))</f>
        <v>8</v>
      </c>
      <c r="D478" s="104" t="s">
        <v>813</v>
      </c>
      <c r="E478" s="157">
        <v>4</v>
      </c>
      <c r="F478" s="126" t="s">
        <v>696</v>
      </c>
      <c r="G478" s="142" t="str">
        <f>IF(D478="","*",VLOOKUP(F478,BS_ATIVIDADE[],3,FALSE))</f>
        <v>SOLDA</v>
      </c>
      <c r="H478" s="106" t="s">
        <v>679</v>
      </c>
      <c r="I478" s="106" t="s">
        <v>679</v>
      </c>
      <c r="J478" s="105">
        <v>55</v>
      </c>
      <c r="K478" s="105">
        <v>102.255</v>
      </c>
      <c r="L478" s="105" t="s">
        <v>679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7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6">
        <v>0.375</v>
      </c>
      <c r="P478" s="106">
        <v>0.125</v>
      </c>
      <c r="Q478" s="105">
        <v>1</v>
      </c>
      <c r="R478" s="10" t="str">
        <f>IFERROR(_xlfn.XLOOKUP(F478, BS_ATIVIDADE[ATIVIDADE],BS_ATIVIDADE[UNIDADE] ), "*")</f>
        <v>Nº DE SOLDA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5" t="s">
        <v>1361</v>
      </c>
      <c r="W478" s="151" t="s">
        <v>700</v>
      </c>
      <c r="X478" s="104" t="s">
        <v>421</v>
      </c>
      <c r="Y478" s="129"/>
      <c r="Z478" s="104"/>
      <c r="AA478" s="105" t="s">
        <v>679</v>
      </c>
      <c r="AB478" s="103"/>
      <c r="AC478" s="152"/>
      <c r="AD478" s="107" t="s">
        <v>679</v>
      </c>
      <c r="AE478" s="105" t="s">
        <v>679</v>
      </c>
      <c r="AF478" s="105" t="s">
        <v>679</v>
      </c>
      <c r="AG478" s="105" t="s">
        <v>679</v>
      </c>
      <c r="AH478" s="15"/>
      <c r="AI478" s="126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5" t="str">
        <f>IF(BS_CONTROLE[[#This Row],[Entre - Estações]]=0, "-", BS_CONTROLE[[#This Row],[Entre - Estações]])</f>
        <v>ZKW-ZLU</v>
      </c>
      <c r="AN478" s="105">
        <f>IF(BS_CONTROLE[[#This Row],[SB]]=0, "-", BS_CONTROLE[[#This Row],[SB]])</f>
        <v>1031022</v>
      </c>
      <c r="AO478" s="105">
        <f>IF(BS_CONTROLE[[#This Row],[SUB]]=0, "-", BS_CONTROLE[[#This Row],[SUB]])</f>
        <v>55</v>
      </c>
      <c r="AP478" s="105">
        <f>BS_CONTROLE[[#This Row],[KM - Inicio]]</f>
        <v>102.255</v>
      </c>
      <c r="AQ478" s="105">
        <f>BS_CONTROLE[[#This Row],[KM - Inicio]]</f>
        <v>102.255</v>
      </c>
      <c r="AR478" s="108"/>
      <c r="AS478" s="108"/>
      <c r="AT478" s="108"/>
      <c r="AU478" s="136"/>
      <c r="AV478" s="136"/>
      <c r="AW478" s="14"/>
      <c r="AX478" s="14"/>
      <c r="AY478" s="162">
        <f t="shared" si="48"/>
        <v>0</v>
      </c>
      <c r="AZ478" s="153"/>
      <c r="BA478" s="109"/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Produção e Intervalo</v>
      </c>
      <c r="BR478" s="19">
        <f t="shared" si="51"/>
        <v>0</v>
      </c>
      <c r="BS478" s="19">
        <f t="shared" si="52"/>
        <v>0</v>
      </c>
      <c r="BT478" s="188" t="str">
        <f t="shared" si="53"/>
        <v/>
      </c>
    </row>
    <row r="479" spans="1:72" hidden="1">
      <c r="A479" s="47" t="str">
        <f t="shared" si="49"/>
        <v>ISMAEL(TP-726)46072</v>
      </c>
      <c r="B479" s="102">
        <v>46072</v>
      </c>
      <c r="C479" s="135">
        <f>IF(BS_CONTROLE[[#This Row],[DATA]]="","",WEEKNUM(BS_CONTROLE[[#This Row],[DATA]]))</f>
        <v>8</v>
      </c>
      <c r="D479" s="104" t="s">
        <v>755</v>
      </c>
      <c r="E479" s="157" t="s">
        <v>1362</v>
      </c>
      <c r="F479" s="126" t="s">
        <v>696</v>
      </c>
      <c r="G479" s="142" t="str">
        <f>IF(D479="","*",VLOOKUP(F479,BS_ATIVIDADE[],3,FALSE))</f>
        <v>SOLDA</v>
      </c>
      <c r="H479" s="106" t="s">
        <v>679</v>
      </c>
      <c r="I479" s="106" t="s">
        <v>679</v>
      </c>
      <c r="J479" s="105">
        <v>55</v>
      </c>
      <c r="K479" s="105">
        <v>102.928</v>
      </c>
      <c r="L479" s="105" t="s">
        <v>679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7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6">
        <v>0.375</v>
      </c>
      <c r="P479" s="106">
        <v>0.125</v>
      </c>
      <c r="Q479" s="105">
        <v>1</v>
      </c>
      <c r="R479" s="10" t="str">
        <f>IFERROR(_xlfn.XLOOKUP(F479, BS_ATIVIDADE[ATIVIDADE],BS_ATIVIDADE[UNIDADE] ), "*")</f>
        <v>Nº DE SOLDA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5" t="s">
        <v>756</v>
      </c>
      <c r="W479" s="151" t="s">
        <v>700</v>
      </c>
      <c r="X479" s="104" t="s">
        <v>421</v>
      </c>
      <c r="Y479" s="129"/>
      <c r="Z479" s="104"/>
      <c r="AA479" s="105" t="s">
        <v>679</v>
      </c>
      <c r="AB479" s="103"/>
      <c r="AC479" s="152"/>
      <c r="AD479" s="107" t="s">
        <v>679</v>
      </c>
      <c r="AE479" s="105" t="s">
        <v>679</v>
      </c>
      <c r="AF479" s="105" t="s">
        <v>679</v>
      </c>
      <c r="AG479" s="105" t="s">
        <v>679</v>
      </c>
      <c r="AH479" s="15"/>
      <c r="AI479" s="126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5" t="str">
        <f>IF(BS_CONTROLE[[#This Row],[Entre - Estações]]=0, "-", BS_CONTROLE[[#This Row],[Entre - Estações]])</f>
        <v>ZKW-ZLU</v>
      </c>
      <c r="AN479" s="105">
        <f>IF(BS_CONTROLE[[#This Row],[SB]]=0, "-", BS_CONTROLE[[#This Row],[SB]])</f>
        <v>1031022</v>
      </c>
      <c r="AO479" s="105">
        <f>IF(BS_CONTROLE[[#This Row],[SUB]]=0, "-", BS_CONTROLE[[#This Row],[SUB]])</f>
        <v>55</v>
      </c>
      <c r="AP479" s="105">
        <f>BS_CONTROLE[[#This Row],[KM - Inicio]]</f>
        <v>102.928</v>
      </c>
      <c r="AQ479" s="105">
        <f>BS_CONTROLE[[#This Row],[KM - Inicio]]</f>
        <v>102.928</v>
      </c>
      <c r="AR479" s="108"/>
      <c r="AS479" s="108"/>
      <c r="AT479" s="108"/>
      <c r="AU479" s="136"/>
      <c r="AV479" s="136"/>
      <c r="AW479" s="14"/>
      <c r="AX479" s="14"/>
      <c r="AY479" s="162">
        <f t="shared" si="48"/>
        <v>0</v>
      </c>
      <c r="AZ479" s="153"/>
      <c r="BA479" s="109"/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Produção e Intervalo</v>
      </c>
      <c r="BR479" s="19">
        <f t="shared" si="51"/>
        <v>0</v>
      </c>
      <c r="BS479" s="19">
        <f t="shared" si="52"/>
        <v>0</v>
      </c>
      <c r="BT479" s="188" t="str">
        <f t="shared" si="53"/>
        <v/>
      </c>
    </row>
    <row r="480" spans="1:72" hidden="1">
      <c r="A480" s="47" t="str">
        <f t="shared" si="49"/>
        <v>E1746072</v>
      </c>
      <c r="B480" s="102">
        <v>46072</v>
      </c>
      <c r="C480" s="135">
        <f>IF(BS_CONTROLE[[#This Row],[DATA]]="","",WEEKNUM(BS_CONTROLE[[#This Row],[DATA]]))</f>
        <v>8</v>
      </c>
      <c r="D480" s="104" t="s">
        <v>692</v>
      </c>
      <c r="E480" s="157">
        <v>4</v>
      </c>
      <c r="F480" s="126" t="s">
        <v>693</v>
      </c>
      <c r="G480" s="142" t="str">
        <f>IF(D480="","*",VLOOKUP(F480,BS_ATIVIDADE[],3,FALSE))</f>
        <v>CAMINHÂO - SOLDA</v>
      </c>
      <c r="H480" s="106" t="s">
        <v>201</v>
      </c>
      <c r="I480" s="106" t="s">
        <v>201</v>
      </c>
      <c r="J480" s="105">
        <v>55</v>
      </c>
      <c r="K480" s="105">
        <v>103.9</v>
      </c>
      <c r="L480" s="105">
        <v>104.4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7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6">
        <v>0.375</v>
      </c>
      <c r="P480" s="106">
        <v>0.125</v>
      </c>
      <c r="Q480" s="105">
        <v>2</v>
      </c>
      <c r="R480" s="10" t="str">
        <f>IFERROR(_xlfn.XLOOKUP(F480, BS_ATIVIDADE[ATIVIDADE],BS_ATIVIDADE[UNIDADE] ), "*")</f>
        <v>Nº DE SOLDA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5" t="s">
        <v>1363</v>
      </c>
      <c r="W480" s="151" t="s">
        <v>743</v>
      </c>
      <c r="X480" s="104" t="s">
        <v>421</v>
      </c>
      <c r="Y480" s="129"/>
      <c r="Z480" s="104"/>
      <c r="AA480" s="105">
        <v>1</v>
      </c>
      <c r="AB480" s="103" t="s">
        <v>412</v>
      </c>
      <c r="AC480" s="152"/>
      <c r="AD480" s="107">
        <v>0.29166666666666669</v>
      </c>
      <c r="AE480" s="105">
        <v>6251</v>
      </c>
      <c r="AF480" s="105" t="s">
        <v>679</v>
      </c>
      <c r="AG480" s="105" t="s">
        <v>679</v>
      </c>
      <c r="AH480" s="15"/>
      <c r="AI480" s="126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5" t="str">
        <f>IF(BS_CONTROLE[[#This Row],[Entre - Estações]]=0, "-", BS_CONTROLE[[#This Row],[Entre - Estações]])</f>
        <v>ZKW-ZLU</v>
      </c>
      <c r="AN480" s="105">
        <f>IF(BS_CONTROLE[[#This Row],[SB]]=0, "-", BS_CONTROLE[[#This Row],[SB]])</f>
        <v>1051032</v>
      </c>
      <c r="AO480" s="105">
        <f>IF(BS_CONTROLE[[#This Row],[SUB]]=0, "-", BS_CONTROLE[[#This Row],[SUB]])</f>
        <v>55</v>
      </c>
      <c r="AP480" s="105">
        <f>BS_CONTROLE[[#This Row],[KM - Inicio]]</f>
        <v>103.9</v>
      </c>
      <c r="AQ480" s="105">
        <f>BS_CONTROLE[[#This Row],[KM - Inicio]]</f>
        <v>103.9</v>
      </c>
      <c r="AR480" s="108"/>
      <c r="AS480" s="108"/>
      <c r="AT480" s="108"/>
      <c r="AU480" s="136"/>
      <c r="AV480" s="136"/>
      <c r="AW480" s="14"/>
      <c r="AX480" s="14"/>
      <c r="AY480" s="162">
        <f t="shared" si="48"/>
        <v>0</v>
      </c>
      <c r="AZ480" s="153"/>
      <c r="BA480" s="109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Produção e Intervalo</v>
      </c>
      <c r="BR480" s="19">
        <f t="shared" si="51"/>
        <v>0</v>
      </c>
      <c r="BS480" s="19">
        <f t="shared" si="52"/>
        <v>0</v>
      </c>
      <c r="BT480" s="188" t="str">
        <f t="shared" si="53"/>
        <v/>
      </c>
    </row>
    <row r="481" spans="1:72" hidden="1">
      <c r="A481" s="47" t="str">
        <f t="shared" si="49"/>
        <v>EDSON (TP-719)46072</v>
      </c>
      <c r="B481" s="102">
        <v>46072</v>
      </c>
      <c r="C481" s="135">
        <f>IF(BS_CONTROLE[[#This Row],[DATA]]="","",WEEKNUM(BS_CONTROLE[[#This Row],[DATA]]))</f>
        <v>8</v>
      </c>
      <c r="D481" s="104" t="s">
        <v>1076</v>
      </c>
      <c r="E481" s="157">
        <v>475</v>
      </c>
      <c r="F481" s="126" t="s">
        <v>870</v>
      </c>
      <c r="G481" s="142" t="str">
        <f>IF(D481="","*",VLOOKUP(F481,BS_ATIVIDADE[],3,FALSE))</f>
        <v>TRILHO - SUBSTITUIÇÂO</v>
      </c>
      <c r="H481" s="106" t="s">
        <v>679</v>
      </c>
      <c r="I481" s="106" t="s">
        <v>679</v>
      </c>
      <c r="J481" s="105">
        <v>55</v>
      </c>
      <c r="K481" s="105">
        <v>103.696</v>
      </c>
      <c r="L481" s="105" t="s">
        <v>679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7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6">
        <v>0.375</v>
      </c>
      <c r="P481" s="106">
        <v>0.125</v>
      </c>
      <c r="Q481" s="105">
        <v>312</v>
      </c>
      <c r="R481" s="10" t="str">
        <f>IFERROR(_xlfn.XLOOKUP(F481, BS_ATIVIDADE[ATIVIDADE],BS_ATIVIDADE[UNIDADE] ), "*")</f>
        <v>M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5" t="s">
        <v>1364</v>
      </c>
      <c r="W481" s="151" t="s">
        <v>1365</v>
      </c>
      <c r="X481" s="104" t="s">
        <v>421</v>
      </c>
      <c r="Y481" s="129"/>
      <c r="Z481" s="104"/>
      <c r="AA481" s="105" t="s">
        <v>679</v>
      </c>
      <c r="AB481" s="103"/>
      <c r="AC481" s="152"/>
      <c r="AD481" s="107" t="s">
        <v>679</v>
      </c>
      <c r="AE481" s="105" t="s">
        <v>679</v>
      </c>
      <c r="AF481" s="105" t="s">
        <v>679</v>
      </c>
      <c r="AG481" s="105" t="s">
        <v>679</v>
      </c>
      <c r="AH481" s="15"/>
      <c r="AI481" s="126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5" t="str">
        <f>IF(BS_CONTROLE[[#This Row],[Entre - Estações]]=0, "-", BS_CONTROLE[[#This Row],[Entre - Estações]])</f>
        <v>ZKW-ZLU</v>
      </c>
      <c r="AN481" s="105">
        <f>IF(BS_CONTROLE[[#This Row],[SB]]=0, "-", BS_CONTROLE[[#This Row],[SB]])</f>
        <v>1051032</v>
      </c>
      <c r="AO481" s="105">
        <f>IF(BS_CONTROLE[[#This Row],[SUB]]=0, "-", BS_CONTROLE[[#This Row],[SUB]])</f>
        <v>55</v>
      </c>
      <c r="AP481" s="105">
        <f>BS_CONTROLE[[#This Row],[KM - Inicio]]</f>
        <v>103.696</v>
      </c>
      <c r="AQ481" s="105">
        <f>BS_CONTROLE[[#This Row],[KM - Inicio]]</f>
        <v>103.696</v>
      </c>
      <c r="AR481" s="108"/>
      <c r="AS481" s="108"/>
      <c r="AT481" s="108"/>
      <c r="AU481" s="136"/>
      <c r="AV481" s="136"/>
      <c r="AW481" s="14"/>
      <c r="AX481" s="14"/>
      <c r="AY481" s="162">
        <f t="shared" si="48"/>
        <v>0</v>
      </c>
      <c r="AZ481" s="153"/>
      <c r="BA481" s="109"/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Produção e Intervalo</v>
      </c>
      <c r="BR481" s="19">
        <f t="shared" si="51"/>
        <v>0</v>
      </c>
      <c r="BS481" s="19">
        <f t="shared" si="52"/>
        <v>0</v>
      </c>
      <c r="BT481" s="188" t="str">
        <f t="shared" si="53"/>
        <v/>
      </c>
    </row>
    <row r="482" spans="1:72" hidden="1">
      <c r="A482" s="47" t="str">
        <f t="shared" si="49"/>
        <v>W6046072</v>
      </c>
      <c r="B482" s="102">
        <v>46072</v>
      </c>
      <c r="C482" s="135">
        <f>IF(BS_CONTROLE[[#This Row],[DATA]]="","",WEEKNUM(BS_CONTROLE[[#This Row],[DATA]]))</f>
        <v>8</v>
      </c>
      <c r="D482" s="104" t="s">
        <v>760</v>
      </c>
      <c r="E482" s="157">
        <v>476</v>
      </c>
      <c r="F482" s="126" t="s">
        <v>1221</v>
      </c>
      <c r="G482" s="142" t="str">
        <f>IF(D482="","*",VLOOKUP(F482,BS_ATIVIDADE[],3,FALSE))</f>
        <v>OUTROS</v>
      </c>
      <c r="H482" s="106" t="s">
        <v>201</v>
      </c>
      <c r="I482" s="106" t="s">
        <v>201</v>
      </c>
      <c r="J482" s="105">
        <v>55</v>
      </c>
      <c r="K482" s="105">
        <v>106.76</v>
      </c>
      <c r="L482" s="105" t="s">
        <v>679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6">
        <v>0.35416666666666669</v>
      </c>
      <c r="P482" s="106">
        <v>8.3333333333333329E-2</v>
      </c>
      <c r="Q482" s="105">
        <v>1</v>
      </c>
      <c r="R482" s="10" t="str">
        <f>IFERROR(_xlfn.XLOOKUP(F482, BS_ATIVIDADE[ATIVIDADE],BS_ATIVIDADE[UNIDADE] ), "*")</f>
        <v>BINÁRIO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5" t="s">
        <v>753</v>
      </c>
      <c r="W482" s="151" t="s">
        <v>1366</v>
      </c>
      <c r="X482" s="104" t="s">
        <v>421</v>
      </c>
      <c r="Y482" s="129"/>
      <c r="Z482" s="104"/>
      <c r="AA482" s="105" t="s">
        <v>1367</v>
      </c>
      <c r="AB482" s="103" t="s">
        <v>412</v>
      </c>
      <c r="AC482" s="152"/>
      <c r="AD482" s="107">
        <v>0.29166666666666669</v>
      </c>
      <c r="AE482" s="105">
        <v>7694</v>
      </c>
      <c r="AF482" s="105" t="s">
        <v>679</v>
      </c>
      <c r="AG482" s="105" t="s">
        <v>679</v>
      </c>
      <c r="AH482" s="15"/>
      <c r="AI482" s="126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5" t="str">
        <f>IF(BS_CONTROLE[[#This Row],[Entre - Estações]]=0, "-", BS_CONTROLE[[#This Row],[Entre - Estações]])</f>
        <v>ZKW-ZLU</v>
      </c>
      <c r="AN482" s="105" t="str">
        <f>IF(BS_CONTROLE[[#This Row],[SB]]=0, "-", BS_CONTROLE[[#This Row],[SB]])</f>
        <v>ZLU1052</v>
      </c>
      <c r="AO482" s="105">
        <f>IF(BS_CONTROLE[[#This Row],[SUB]]=0, "-", BS_CONTROLE[[#This Row],[SUB]])</f>
        <v>55</v>
      </c>
      <c r="AP482" s="105">
        <f>BS_CONTROLE[[#This Row],[KM - Inicio]]</f>
        <v>106.76</v>
      </c>
      <c r="AQ482" s="105">
        <f>BS_CONTROLE[[#This Row],[KM - Inicio]]</f>
        <v>106.76</v>
      </c>
      <c r="AR482" s="108"/>
      <c r="AS482" s="108"/>
      <c r="AT482" s="108"/>
      <c r="AU482" s="136"/>
      <c r="AV482" s="136"/>
      <c r="AW482" s="14"/>
      <c r="AX482" s="14"/>
      <c r="AY482" s="162">
        <f t="shared" si="48"/>
        <v>0</v>
      </c>
      <c r="AZ482" s="153"/>
      <c r="BA482" s="109"/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Produção e Intervalo</v>
      </c>
      <c r="BR482" s="19">
        <f t="shared" si="51"/>
        <v>0</v>
      </c>
      <c r="BS482" s="19">
        <f t="shared" si="52"/>
        <v>0</v>
      </c>
      <c r="BT482" s="188" t="str">
        <f t="shared" si="53"/>
        <v/>
      </c>
    </row>
    <row r="483" spans="1:72" hidden="1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7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2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8" t="str">
        <f t="shared" si="53"/>
        <v/>
      </c>
    </row>
    <row r="484" spans="1:72" hidden="1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7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2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8" t="str">
        <f t="shared" si="53"/>
        <v/>
      </c>
    </row>
    <row r="485" spans="1:72" hidden="1">
      <c r="A485" s="47" t="str">
        <f t="shared" si="49"/>
        <v>A8446072</v>
      </c>
      <c r="B485" s="102">
        <v>46072</v>
      </c>
      <c r="C485" s="135">
        <f>IF(BS_CONTROLE[[#This Row],[DATA]]="","",WEEKNUM(BS_CONTROLE[[#This Row],[DATA]]))</f>
        <v>8</v>
      </c>
      <c r="D485" s="104" t="s">
        <v>1036</v>
      </c>
      <c r="E485" s="157">
        <v>479</v>
      </c>
      <c r="F485" s="126" t="s">
        <v>1037</v>
      </c>
      <c r="G485" s="142" t="str">
        <f>IF(D485="","*",VLOOKUP(F485,BS_ATIVIDADE[],3,FALSE))</f>
        <v>DETECÇÃO</v>
      </c>
      <c r="H485" s="106" t="s">
        <v>55</v>
      </c>
      <c r="I485" s="106" t="s">
        <v>74</v>
      </c>
      <c r="J485" s="105">
        <v>48</v>
      </c>
      <c r="K485" s="105">
        <v>136.30000000000001</v>
      </c>
      <c r="L485" s="105" t="s">
        <v>679</v>
      </c>
      <c r="M485" s="127" t="s">
        <v>1368</v>
      </c>
      <c r="N485" s="127" t="s">
        <v>1369</v>
      </c>
      <c r="O485" s="106">
        <v>0.3125</v>
      </c>
      <c r="P485" s="106">
        <v>4.1666666666666664E-2</v>
      </c>
      <c r="Q485" s="105">
        <v>75</v>
      </c>
      <c r="R485" s="10" t="str">
        <f>IFERROR(_xlfn.XLOOKUP(F485, BS_ATIVIDADE[ATIVIDADE],BS_ATIVIDADE[UNIDADE] ), "*")</f>
        <v>KM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5" t="s">
        <v>900</v>
      </c>
      <c r="W485" s="151" t="s">
        <v>1370</v>
      </c>
      <c r="X485" s="104" t="s">
        <v>416</v>
      </c>
      <c r="Y485" s="129"/>
      <c r="Z485" s="104"/>
      <c r="AA485" s="105">
        <v>1</v>
      </c>
      <c r="AB485" s="103" t="s">
        <v>412</v>
      </c>
      <c r="AC485" s="152"/>
      <c r="AD485" s="107">
        <v>0.29166666666666669</v>
      </c>
      <c r="AE485" s="105">
        <v>2720</v>
      </c>
      <c r="AF485" s="105" t="s">
        <v>679</v>
      </c>
      <c r="AG485" s="105" t="s">
        <v>679</v>
      </c>
      <c r="AH485" s="15"/>
      <c r="AI485" s="126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5" t="str">
        <f>IF(BS_CONTROLE[[#This Row],[Entre - Estações]]=0, "-", BS_CONTROLE[[#This Row],[Entre - Estações]])</f>
        <v>ZEM-ZKE</v>
      </c>
      <c r="AN485" s="105" t="str">
        <f>IF(BS_CONTROLE[[#This Row],[SB]]=0, "-", BS_CONTROLE[[#This Row],[SB]])</f>
        <v>ZEMZKE</v>
      </c>
      <c r="AO485" s="105">
        <f>IF(BS_CONTROLE[[#This Row],[SUB]]=0, "-", BS_CONTROLE[[#This Row],[SUB]])</f>
        <v>48</v>
      </c>
      <c r="AP485" s="105">
        <f>BS_CONTROLE[[#This Row],[KM - Inicio]]</f>
        <v>136.30000000000001</v>
      </c>
      <c r="AQ485" s="105">
        <f>BS_CONTROLE[[#This Row],[KM - Inicio]]</f>
        <v>136.30000000000001</v>
      </c>
      <c r="AR485" s="108"/>
      <c r="AS485" s="108"/>
      <c r="AT485" s="108"/>
      <c r="AU485" s="136"/>
      <c r="AV485" s="136"/>
      <c r="AW485" s="14"/>
      <c r="AX485" s="14"/>
      <c r="AY485" s="162">
        <f t="shared" si="48"/>
        <v>0</v>
      </c>
      <c r="AZ485" s="153"/>
      <c r="BA485" s="109"/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Produção e Intervalo</v>
      </c>
      <c r="BR485" s="19">
        <f t="shared" si="51"/>
        <v>0</v>
      </c>
      <c r="BS485" s="19">
        <f t="shared" si="52"/>
        <v>0</v>
      </c>
      <c r="BT485" s="188" t="str">
        <f t="shared" si="53"/>
        <v/>
      </c>
    </row>
    <row r="486" spans="1:72" hidden="1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7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2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8" t="str">
        <f t="shared" si="53"/>
        <v/>
      </c>
    </row>
    <row r="487" spans="1:72" hidden="1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7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2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188" t="str">
        <f t="shared" si="53"/>
        <v/>
      </c>
    </row>
    <row r="488" spans="1:72" hidden="1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7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2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188" t="str">
        <f t="shared" si="53"/>
        <v/>
      </c>
    </row>
    <row r="489" spans="1:72" hidden="1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7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2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188" t="str">
        <f t="shared" si="53"/>
        <v/>
      </c>
    </row>
    <row r="490" spans="1:72" hidden="1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7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2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8" t="str">
        <f t="shared" si="53"/>
        <v/>
      </c>
    </row>
    <row r="491" spans="1:72" hidden="1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7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2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188" t="str">
        <f t="shared" si="53"/>
        <v/>
      </c>
    </row>
    <row r="492" spans="1:72" hidden="1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7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2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8" t="str">
        <f t="shared" si="53"/>
        <v/>
      </c>
    </row>
    <row r="493" spans="1:72" hidden="1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7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2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188" t="str">
        <f t="shared" si="53"/>
        <v/>
      </c>
    </row>
    <row r="494" spans="1:72" hidden="1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7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2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188" t="str">
        <f t="shared" si="53"/>
        <v/>
      </c>
    </row>
    <row r="495" spans="1:72" hidden="1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7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2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188" t="str">
        <f t="shared" si="53"/>
        <v/>
      </c>
    </row>
    <row r="496" spans="1:72" hidden="1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7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2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188" t="str">
        <f t="shared" si="53"/>
        <v/>
      </c>
    </row>
    <row r="497" spans="1:72" hidden="1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7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2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8" t="str">
        <f t="shared" si="53"/>
        <v/>
      </c>
    </row>
    <row r="498" spans="1:72" hidden="1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7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2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188" t="str">
        <f t="shared" si="53"/>
        <v/>
      </c>
    </row>
    <row r="499" spans="1:72" hidden="1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7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2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188" t="str">
        <f t="shared" si="53"/>
        <v/>
      </c>
    </row>
    <row r="500" spans="1:72" hidden="1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7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2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8" t="str">
        <f t="shared" si="53"/>
        <v/>
      </c>
    </row>
    <row r="501" spans="1:72" hidden="1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7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2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188" t="str">
        <f t="shared" si="53"/>
        <v/>
      </c>
    </row>
    <row r="502" spans="1:72" hidden="1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7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2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188" t="str">
        <f t="shared" si="53"/>
        <v/>
      </c>
    </row>
    <row r="503" spans="1:72" hidden="1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7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2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8" t="str">
        <f t="shared" si="53"/>
        <v/>
      </c>
    </row>
    <row r="504" spans="1:72" hidden="1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7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2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188" t="str">
        <f t="shared" si="53"/>
        <v/>
      </c>
    </row>
    <row r="505" spans="1:72" hidden="1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7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2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188" t="str">
        <f t="shared" si="53"/>
        <v/>
      </c>
    </row>
    <row r="506" spans="1:72" hidden="1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7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2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188" t="str">
        <f t="shared" si="53"/>
        <v/>
      </c>
    </row>
    <row r="507" spans="1:72" hidden="1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7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2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188" t="str">
        <f t="shared" si="53"/>
        <v/>
      </c>
    </row>
    <row r="508" spans="1:72" hidden="1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7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2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188" t="str">
        <f t="shared" si="53"/>
        <v/>
      </c>
    </row>
    <row r="509" spans="1:72" hidden="1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7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2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188" t="str">
        <f t="shared" si="53"/>
        <v/>
      </c>
    </row>
    <row r="510" spans="1:72" hidden="1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7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2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8" t="str">
        <f t="shared" si="53"/>
        <v/>
      </c>
    </row>
    <row r="511" spans="1:72" hidden="1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7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2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8" t="str">
        <f t="shared" si="53"/>
        <v/>
      </c>
    </row>
    <row r="512" spans="1:72" hidden="1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7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2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8" t="str">
        <f t="shared" si="53"/>
        <v/>
      </c>
    </row>
    <row r="513" spans="1:72" hidden="1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7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2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8" t="str">
        <f t="shared" si="53"/>
        <v/>
      </c>
    </row>
    <row r="514" spans="1:72" hidden="1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7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2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188" t="str">
        <f t="shared" si="53"/>
        <v/>
      </c>
    </row>
    <row r="515" spans="1:72" hidden="1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7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2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188" t="str">
        <f t="shared" si="53"/>
        <v/>
      </c>
    </row>
    <row r="516" spans="1:72" hidden="1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7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2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188" t="str">
        <f t="shared" si="53"/>
        <v/>
      </c>
    </row>
    <row r="517" spans="1:72" hidden="1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7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2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188" t="str">
        <f t="shared" si="53"/>
        <v/>
      </c>
    </row>
    <row r="518" spans="1:72" hidden="1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7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2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188" t="str">
        <f t="shared" si="53"/>
        <v/>
      </c>
    </row>
    <row r="519" spans="1:72" hidden="1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7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2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188" t="str">
        <f t="shared" si="53"/>
        <v/>
      </c>
    </row>
    <row r="520" spans="1:72" hidden="1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7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2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188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7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2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188" t="str">
        <f t="shared" si="59"/>
        <v/>
      </c>
    </row>
    <row r="522" spans="1:72" hidden="1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7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2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188" t="str">
        <f t="shared" si="59"/>
        <v/>
      </c>
    </row>
    <row r="523" spans="1:72" hidden="1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7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2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188" t="str">
        <f t="shared" si="59"/>
        <v/>
      </c>
    </row>
    <row r="524" spans="1:72" hidden="1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7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2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188" t="str">
        <f t="shared" si="59"/>
        <v/>
      </c>
    </row>
    <row r="525" spans="1:72" hidden="1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7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2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188" t="str">
        <f t="shared" si="59"/>
        <v/>
      </c>
    </row>
    <row r="526" spans="1:72" hidden="1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7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2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188" t="str">
        <f t="shared" si="59"/>
        <v/>
      </c>
    </row>
    <row r="527" spans="1:72" hidden="1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7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2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188" t="str">
        <f t="shared" si="59"/>
        <v/>
      </c>
    </row>
    <row r="528" spans="1:72" hidden="1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7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2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188" t="str">
        <f t="shared" si="59"/>
        <v/>
      </c>
    </row>
    <row r="529" spans="1:72" hidden="1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7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2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188" t="str">
        <f t="shared" si="59"/>
        <v/>
      </c>
    </row>
    <row r="530" spans="1:72" hidden="1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7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2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188" t="str">
        <f t="shared" si="59"/>
        <v/>
      </c>
    </row>
    <row r="531" spans="1:72" hidden="1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7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2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188" t="str">
        <f t="shared" si="59"/>
        <v/>
      </c>
    </row>
    <row r="532" spans="1:72" hidden="1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7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2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188" t="str">
        <f t="shared" si="59"/>
        <v/>
      </c>
    </row>
    <row r="533" spans="1:72" hidden="1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7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2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188" t="str">
        <f t="shared" si="59"/>
        <v/>
      </c>
    </row>
    <row r="534" spans="1:72" hidden="1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7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2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188" t="str">
        <f t="shared" si="59"/>
        <v/>
      </c>
    </row>
    <row r="535" spans="1:72" hidden="1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7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2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188" t="str">
        <f t="shared" si="59"/>
        <v/>
      </c>
    </row>
    <row r="536" spans="1:72" hidden="1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7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2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188" t="str">
        <f t="shared" si="59"/>
        <v/>
      </c>
    </row>
    <row r="537" spans="1:72" hidden="1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7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2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188" t="str">
        <f t="shared" si="59"/>
        <v/>
      </c>
    </row>
    <row r="538" spans="1:72" hidden="1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7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2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188" t="str">
        <f t="shared" si="59"/>
        <v/>
      </c>
    </row>
    <row r="539" spans="1:72" hidden="1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7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2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188" t="str">
        <f t="shared" si="59"/>
        <v/>
      </c>
    </row>
    <row r="540" spans="1:72" hidden="1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7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2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188" t="str">
        <f t="shared" si="59"/>
        <v/>
      </c>
    </row>
    <row r="541" spans="1:72" hidden="1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7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2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188" t="str">
        <f t="shared" si="59"/>
        <v/>
      </c>
    </row>
    <row r="542" spans="1:72" hidden="1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7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2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188" t="str">
        <f t="shared" si="59"/>
        <v/>
      </c>
    </row>
    <row r="543" spans="1:72" hidden="1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7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2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188" t="str">
        <f t="shared" si="59"/>
        <v/>
      </c>
    </row>
    <row r="544" spans="1:72" hidden="1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7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2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188" t="str">
        <f t="shared" si="59"/>
        <v/>
      </c>
    </row>
    <row r="545" spans="1:72" hidden="1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7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2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188" t="str">
        <f t="shared" si="59"/>
        <v/>
      </c>
    </row>
    <row r="546" spans="1:72" hidden="1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7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2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188" t="str">
        <f t="shared" si="59"/>
        <v/>
      </c>
    </row>
    <row r="547" spans="1:72" hidden="1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7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2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188" t="str">
        <f t="shared" si="59"/>
        <v/>
      </c>
    </row>
    <row r="548" spans="1:72" hidden="1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7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2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188" t="str">
        <f t="shared" si="59"/>
        <v/>
      </c>
    </row>
    <row r="549" spans="1:72" hidden="1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7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2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188" t="str">
        <f t="shared" si="59"/>
        <v/>
      </c>
    </row>
    <row r="550" spans="1:72" hidden="1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7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2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188" t="str">
        <f t="shared" si="59"/>
        <v/>
      </c>
    </row>
    <row r="551" spans="1:72" hidden="1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7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2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188" t="str">
        <f t="shared" si="59"/>
        <v/>
      </c>
    </row>
    <row r="552" spans="1:72" hidden="1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7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2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188" t="str">
        <f t="shared" si="59"/>
        <v/>
      </c>
    </row>
    <row r="553" spans="1:72" hidden="1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7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2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188" t="str">
        <f t="shared" si="59"/>
        <v/>
      </c>
    </row>
    <row r="554" spans="1:72" hidden="1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7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2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188" t="str">
        <f t="shared" si="59"/>
        <v/>
      </c>
    </row>
    <row r="555" spans="1:72" hidden="1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7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2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188" t="str">
        <f t="shared" si="59"/>
        <v/>
      </c>
    </row>
    <row r="556" spans="1:72" hidden="1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7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2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188" t="str">
        <f t="shared" si="59"/>
        <v/>
      </c>
    </row>
    <row r="557" spans="1:72" hidden="1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7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2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188" t="str">
        <f t="shared" si="59"/>
        <v/>
      </c>
    </row>
    <row r="558" spans="1:72" hidden="1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7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2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188" t="str">
        <f t="shared" si="59"/>
        <v/>
      </c>
    </row>
    <row r="559" spans="1:72" hidden="1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7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2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188" t="str">
        <f t="shared" si="59"/>
        <v/>
      </c>
    </row>
    <row r="560" spans="1:72" hidden="1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7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2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188" t="str">
        <f t="shared" si="59"/>
        <v/>
      </c>
    </row>
    <row r="561" spans="1:72" hidden="1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7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2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188" t="str">
        <f t="shared" si="59"/>
        <v/>
      </c>
    </row>
    <row r="562" spans="1:72" hidden="1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7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2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188" t="str">
        <f t="shared" si="59"/>
        <v/>
      </c>
    </row>
    <row r="563" spans="1:72" hidden="1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7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2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188" t="str">
        <f t="shared" si="59"/>
        <v/>
      </c>
    </row>
    <row r="564" spans="1:72" hidden="1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7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2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188" t="str">
        <f t="shared" si="59"/>
        <v/>
      </c>
    </row>
    <row r="565" spans="1:72" hidden="1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7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2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188" t="str">
        <f t="shared" si="59"/>
        <v/>
      </c>
    </row>
    <row r="566" spans="1:72" hidden="1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7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2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188" t="str">
        <f t="shared" si="59"/>
        <v/>
      </c>
    </row>
    <row r="567" spans="1:72" hidden="1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7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2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188" t="str">
        <f t="shared" si="59"/>
        <v/>
      </c>
    </row>
    <row r="568" spans="1:72" hidden="1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7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2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188" t="str">
        <f t="shared" si="59"/>
        <v/>
      </c>
    </row>
    <row r="569" spans="1:72" hidden="1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7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2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188" t="str">
        <f t="shared" si="59"/>
        <v/>
      </c>
    </row>
    <row r="570" spans="1:72" hidden="1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7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2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188" t="str">
        <f t="shared" si="59"/>
        <v/>
      </c>
    </row>
    <row r="571" spans="1:72" hidden="1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7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2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188" t="str">
        <f t="shared" si="59"/>
        <v/>
      </c>
    </row>
    <row r="572" spans="1:72" hidden="1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7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2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188" t="str">
        <f t="shared" si="59"/>
        <v/>
      </c>
    </row>
    <row r="573" spans="1:72" hidden="1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7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2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188" t="str">
        <f t="shared" si="59"/>
        <v/>
      </c>
    </row>
    <row r="574" spans="1:72" hidden="1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7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2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188" t="str">
        <f t="shared" si="59"/>
        <v/>
      </c>
    </row>
    <row r="575" spans="1:72" hidden="1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7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2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188" t="str">
        <f t="shared" si="59"/>
        <v/>
      </c>
    </row>
    <row r="576" spans="1:72" hidden="1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7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2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188" t="str">
        <f t="shared" si="59"/>
        <v/>
      </c>
    </row>
    <row r="577" spans="1:72" hidden="1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7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2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188" t="str">
        <f t="shared" si="59"/>
        <v/>
      </c>
    </row>
    <row r="578" spans="1:72" hidden="1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7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2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188" t="str">
        <f t="shared" si="59"/>
        <v/>
      </c>
    </row>
    <row r="579" spans="1:72" hidden="1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7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2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188" t="str">
        <f t="shared" si="59"/>
        <v/>
      </c>
    </row>
    <row r="580" spans="1:72" hidden="1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7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2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188" t="str">
        <f t="shared" si="59"/>
        <v/>
      </c>
    </row>
    <row r="581" spans="1:72" hidden="1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7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2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188" t="str">
        <f t="shared" si="59"/>
        <v/>
      </c>
    </row>
    <row r="582" spans="1:72" hidden="1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7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2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188" t="str">
        <f t="shared" si="59"/>
        <v/>
      </c>
    </row>
    <row r="583" spans="1:72" hidden="1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7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2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188" t="str">
        <f t="shared" si="59"/>
        <v/>
      </c>
    </row>
    <row r="584" spans="1:72" hidden="1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7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2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188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7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2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188" t="str">
        <f t="shared" si="65"/>
        <v/>
      </c>
    </row>
    <row r="586" spans="1:72" hidden="1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7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2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188" t="str">
        <f t="shared" si="65"/>
        <v/>
      </c>
    </row>
    <row r="587" spans="1:72" hidden="1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7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2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188" t="str">
        <f t="shared" si="65"/>
        <v/>
      </c>
    </row>
    <row r="588" spans="1:72" hidden="1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7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2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188" t="str">
        <f t="shared" si="65"/>
        <v/>
      </c>
    </row>
    <row r="589" spans="1:72" hidden="1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7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2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188" t="str">
        <f t="shared" si="65"/>
        <v/>
      </c>
    </row>
    <row r="590" spans="1:72" hidden="1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7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2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188" t="str">
        <f t="shared" si="65"/>
        <v/>
      </c>
    </row>
    <row r="591" spans="1:72" hidden="1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7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2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188" t="str">
        <f t="shared" si="65"/>
        <v/>
      </c>
    </row>
    <row r="592" spans="1:72" hidden="1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7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2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188" t="str">
        <f t="shared" si="65"/>
        <v/>
      </c>
    </row>
    <row r="593" spans="1:72" hidden="1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7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2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188" t="str">
        <f t="shared" si="65"/>
        <v/>
      </c>
    </row>
    <row r="594" spans="1:72" hidden="1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7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2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188" t="str">
        <f t="shared" si="65"/>
        <v/>
      </c>
    </row>
    <row r="595" spans="1:72" hidden="1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7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2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188" t="str">
        <f t="shared" si="65"/>
        <v/>
      </c>
    </row>
    <row r="596" spans="1:72" hidden="1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7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2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188" t="str">
        <f t="shared" si="65"/>
        <v/>
      </c>
    </row>
    <row r="597" spans="1:72" hidden="1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7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2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188" t="str">
        <f t="shared" si="65"/>
        <v/>
      </c>
    </row>
    <row r="598" spans="1:72" hidden="1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7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2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188" t="str">
        <f t="shared" si="65"/>
        <v/>
      </c>
    </row>
    <row r="599" spans="1:72" hidden="1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7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2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188" t="str">
        <f t="shared" si="65"/>
        <v/>
      </c>
    </row>
    <row r="600" spans="1:72" hidden="1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7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2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188" t="str">
        <f t="shared" si="65"/>
        <v/>
      </c>
    </row>
    <row r="601" spans="1:72" hidden="1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7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2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188" t="str">
        <f t="shared" si="65"/>
        <v/>
      </c>
    </row>
    <row r="602" spans="1:72" hidden="1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7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2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188" t="str">
        <f t="shared" si="65"/>
        <v/>
      </c>
    </row>
    <row r="603" spans="1:72" hidden="1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7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2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188" t="str">
        <f t="shared" si="65"/>
        <v/>
      </c>
    </row>
    <row r="604" spans="1:72" hidden="1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7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2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188" t="str">
        <f t="shared" si="65"/>
        <v/>
      </c>
    </row>
    <row r="605" spans="1:72" hidden="1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7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2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188" t="str">
        <f t="shared" si="65"/>
        <v/>
      </c>
    </row>
    <row r="606" spans="1:72" hidden="1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7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2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188" t="str">
        <f t="shared" si="65"/>
        <v/>
      </c>
    </row>
    <row r="607" spans="1:72" hidden="1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7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2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188" t="str">
        <f t="shared" si="65"/>
        <v/>
      </c>
    </row>
    <row r="608" spans="1:72" hidden="1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7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2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188" t="str">
        <f t="shared" si="65"/>
        <v/>
      </c>
    </row>
    <row r="609" spans="1:72" hidden="1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7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2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188" t="str">
        <f t="shared" si="65"/>
        <v/>
      </c>
    </row>
    <row r="610" spans="1:72" hidden="1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7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2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188" t="str">
        <f t="shared" si="65"/>
        <v/>
      </c>
    </row>
    <row r="611" spans="1:72" hidden="1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7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2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188" t="str">
        <f t="shared" si="65"/>
        <v/>
      </c>
    </row>
    <row r="612" spans="1:72" hidden="1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7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2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188" t="str">
        <f t="shared" si="65"/>
        <v/>
      </c>
    </row>
    <row r="613" spans="1:72" hidden="1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7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2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188" t="str">
        <f t="shared" si="65"/>
        <v/>
      </c>
    </row>
    <row r="614" spans="1:72" hidden="1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7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2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188" t="str">
        <f t="shared" si="65"/>
        <v/>
      </c>
    </row>
    <row r="615" spans="1:72" hidden="1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7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2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188" t="str">
        <f t="shared" si="65"/>
        <v/>
      </c>
    </row>
    <row r="616" spans="1:72" hidden="1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7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2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188" t="str">
        <f t="shared" si="65"/>
        <v/>
      </c>
    </row>
    <row r="617" spans="1:72" hidden="1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7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2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188" t="str">
        <f t="shared" si="65"/>
        <v/>
      </c>
    </row>
    <row r="618" spans="1:72" hidden="1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7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2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188" t="str">
        <f t="shared" si="65"/>
        <v/>
      </c>
    </row>
    <row r="619" spans="1:72" hidden="1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7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2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188" t="str">
        <f t="shared" si="65"/>
        <v/>
      </c>
    </row>
    <row r="620" spans="1:72" hidden="1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7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2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188" t="str">
        <f t="shared" si="65"/>
        <v/>
      </c>
    </row>
    <row r="621" spans="1:72" hidden="1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7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2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188" t="str">
        <f t="shared" si="65"/>
        <v/>
      </c>
    </row>
    <row r="622" spans="1:72" hidden="1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7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2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188" t="str">
        <f t="shared" si="65"/>
        <v/>
      </c>
    </row>
    <row r="623" spans="1:72" hidden="1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7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2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188" t="str">
        <f t="shared" si="65"/>
        <v/>
      </c>
    </row>
    <row r="624" spans="1:72" hidden="1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7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2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188" t="str">
        <f t="shared" si="65"/>
        <v/>
      </c>
    </row>
    <row r="625" spans="1:72" hidden="1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7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2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188" t="str">
        <f t="shared" si="65"/>
        <v/>
      </c>
    </row>
    <row r="626" spans="1:72" hidden="1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7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2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188" t="str">
        <f t="shared" si="65"/>
        <v/>
      </c>
    </row>
    <row r="627" spans="1:72" hidden="1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7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2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188" t="str">
        <f t="shared" si="65"/>
        <v/>
      </c>
    </row>
    <row r="628" spans="1:72" hidden="1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7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2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188" t="str">
        <f t="shared" si="65"/>
        <v/>
      </c>
    </row>
    <row r="629" spans="1:72" hidden="1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7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2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188" t="str">
        <f t="shared" si="65"/>
        <v/>
      </c>
    </row>
    <row r="630" spans="1:72" hidden="1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7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2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188" t="str">
        <f t="shared" si="65"/>
        <v/>
      </c>
    </row>
    <row r="631" spans="1:72" hidden="1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7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2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188" t="str">
        <f t="shared" si="65"/>
        <v/>
      </c>
    </row>
    <row r="632" spans="1:72" hidden="1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7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2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188" t="str">
        <f t="shared" si="65"/>
        <v/>
      </c>
    </row>
    <row r="633" spans="1:72" hidden="1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7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2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188" t="str">
        <f t="shared" si="65"/>
        <v/>
      </c>
    </row>
    <row r="634" spans="1:72" hidden="1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7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2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188" t="str">
        <f t="shared" si="65"/>
        <v/>
      </c>
    </row>
    <row r="635" spans="1:72" hidden="1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7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2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188" t="str">
        <f t="shared" si="65"/>
        <v/>
      </c>
    </row>
    <row r="636" spans="1:72" hidden="1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7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2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188" t="str">
        <f t="shared" si="65"/>
        <v/>
      </c>
    </row>
    <row r="637" spans="1:72" hidden="1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7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2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188" t="str">
        <f t="shared" si="65"/>
        <v/>
      </c>
    </row>
    <row r="638" spans="1:72" hidden="1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7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2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188" t="str">
        <f t="shared" si="65"/>
        <v/>
      </c>
    </row>
    <row r="639" spans="1:72" hidden="1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7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2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188" t="str">
        <f t="shared" si="65"/>
        <v/>
      </c>
    </row>
    <row r="640" spans="1:72" hidden="1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7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2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188" t="str">
        <f t="shared" si="65"/>
        <v/>
      </c>
    </row>
    <row r="641" spans="1:72" hidden="1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7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2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188" t="str">
        <f t="shared" si="65"/>
        <v/>
      </c>
    </row>
    <row r="642" spans="1:72" hidden="1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7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2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188" t="str">
        <f t="shared" si="65"/>
        <v/>
      </c>
    </row>
    <row r="643" spans="1:72" hidden="1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7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2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188" t="str">
        <f t="shared" si="65"/>
        <v/>
      </c>
    </row>
    <row r="644" spans="1:72" hidden="1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7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2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188" t="str">
        <f t="shared" si="65"/>
        <v/>
      </c>
    </row>
    <row r="645" spans="1:72" hidden="1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7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2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188" t="str">
        <f t="shared" si="65"/>
        <v/>
      </c>
    </row>
    <row r="646" spans="1:72" hidden="1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7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2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188" t="str">
        <f t="shared" si="65"/>
        <v/>
      </c>
    </row>
    <row r="647" spans="1:72" hidden="1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7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2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188" t="str">
        <f t="shared" si="65"/>
        <v/>
      </c>
    </row>
    <row r="648" spans="1:72" hidden="1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7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2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188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7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2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188" t="str">
        <f t="shared" si="71"/>
        <v/>
      </c>
    </row>
    <row r="650" spans="1:72" hidden="1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7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2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188" t="str">
        <f t="shared" si="71"/>
        <v/>
      </c>
    </row>
    <row r="651" spans="1:72" hidden="1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7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2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188" t="str">
        <f t="shared" si="71"/>
        <v/>
      </c>
    </row>
    <row r="652" spans="1:72" hidden="1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7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2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188" t="str">
        <f t="shared" si="71"/>
        <v/>
      </c>
    </row>
    <row r="653" spans="1:72" hidden="1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7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2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188" t="str">
        <f t="shared" si="71"/>
        <v/>
      </c>
    </row>
    <row r="654" spans="1:72" hidden="1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7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2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188" t="str">
        <f t="shared" si="71"/>
        <v/>
      </c>
    </row>
    <row r="655" spans="1:72" hidden="1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7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2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188" t="str">
        <f t="shared" si="71"/>
        <v/>
      </c>
    </row>
    <row r="656" spans="1:72" hidden="1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7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2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188" t="str">
        <f t="shared" si="71"/>
        <v/>
      </c>
    </row>
    <row r="657" spans="1:72" hidden="1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7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2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188" t="str">
        <f t="shared" si="71"/>
        <v/>
      </c>
    </row>
    <row r="658" spans="1:72" hidden="1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7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2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188" t="str">
        <f t="shared" si="71"/>
        <v/>
      </c>
    </row>
    <row r="659" spans="1:72" hidden="1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7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2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188" t="str">
        <f t="shared" si="71"/>
        <v/>
      </c>
    </row>
    <row r="660" spans="1:72" hidden="1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7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2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188" t="str">
        <f t="shared" si="71"/>
        <v/>
      </c>
    </row>
    <row r="661" spans="1:72" hidden="1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7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2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188" t="str">
        <f t="shared" si="71"/>
        <v/>
      </c>
    </row>
    <row r="662" spans="1:72" hidden="1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7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2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188" t="str">
        <f t="shared" si="71"/>
        <v/>
      </c>
    </row>
    <row r="663" spans="1:72" hidden="1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7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2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188" t="str">
        <f t="shared" si="71"/>
        <v/>
      </c>
    </row>
    <row r="664" spans="1:72" hidden="1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7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2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188" t="str">
        <f t="shared" si="71"/>
        <v/>
      </c>
    </row>
    <row r="665" spans="1:72" hidden="1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7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2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188" t="str">
        <f t="shared" si="71"/>
        <v/>
      </c>
    </row>
    <row r="666" spans="1:72" hidden="1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7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2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188" t="str">
        <f t="shared" si="71"/>
        <v/>
      </c>
    </row>
    <row r="667" spans="1:72" hidden="1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7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2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188" t="str">
        <f t="shared" si="71"/>
        <v/>
      </c>
    </row>
    <row r="668" spans="1:72" hidden="1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7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2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188" t="str">
        <f t="shared" si="71"/>
        <v/>
      </c>
    </row>
    <row r="669" spans="1:72" hidden="1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7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2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188" t="str">
        <f t="shared" si="71"/>
        <v/>
      </c>
    </row>
    <row r="670" spans="1:72" hidden="1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7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2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188" t="str">
        <f t="shared" si="71"/>
        <v/>
      </c>
    </row>
    <row r="671" spans="1:72" hidden="1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7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2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188" t="str">
        <f t="shared" si="71"/>
        <v/>
      </c>
    </row>
    <row r="672" spans="1:72" hidden="1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7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2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188" t="str">
        <f t="shared" si="71"/>
        <v/>
      </c>
    </row>
    <row r="673" spans="1:72" hidden="1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7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2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188" t="str">
        <f t="shared" si="71"/>
        <v/>
      </c>
    </row>
    <row r="674" spans="1:72" hidden="1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7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2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188" t="str">
        <f t="shared" si="71"/>
        <v/>
      </c>
    </row>
    <row r="675" spans="1:72" hidden="1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7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2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188" t="str">
        <f t="shared" si="71"/>
        <v/>
      </c>
    </row>
    <row r="676" spans="1:72" hidden="1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7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2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188" t="str">
        <f t="shared" si="71"/>
        <v/>
      </c>
    </row>
    <row r="677" spans="1:72" hidden="1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7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2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188" t="str">
        <f t="shared" si="71"/>
        <v/>
      </c>
    </row>
    <row r="678" spans="1:72" hidden="1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7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2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188" t="str">
        <f t="shared" si="71"/>
        <v/>
      </c>
    </row>
    <row r="679" spans="1:72" hidden="1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7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2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188" t="str">
        <f t="shared" si="71"/>
        <v/>
      </c>
    </row>
    <row r="680" spans="1:72" hidden="1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7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2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188" t="str">
        <f t="shared" si="71"/>
        <v/>
      </c>
    </row>
    <row r="681" spans="1:72" hidden="1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7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2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188" t="str">
        <f t="shared" si="71"/>
        <v/>
      </c>
    </row>
    <row r="682" spans="1:72" hidden="1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7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2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188" t="str">
        <f t="shared" si="71"/>
        <v/>
      </c>
    </row>
    <row r="683" spans="1:72" hidden="1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7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2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188" t="str">
        <f t="shared" si="71"/>
        <v/>
      </c>
    </row>
    <row r="684" spans="1:72" hidden="1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7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2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188" t="str">
        <f t="shared" si="71"/>
        <v/>
      </c>
    </row>
    <row r="685" spans="1:72" hidden="1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7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2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188" t="str">
        <f t="shared" si="71"/>
        <v/>
      </c>
    </row>
    <row r="686" spans="1:72" hidden="1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7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2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188" t="str">
        <f t="shared" si="71"/>
        <v/>
      </c>
    </row>
    <row r="687" spans="1:72" hidden="1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7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2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188" t="str">
        <f t="shared" si="71"/>
        <v/>
      </c>
    </row>
    <row r="688" spans="1:72" hidden="1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7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2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188" t="str">
        <f t="shared" si="71"/>
        <v/>
      </c>
    </row>
    <row r="689" spans="1:72" hidden="1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7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2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188" t="str">
        <f t="shared" si="71"/>
        <v/>
      </c>
    </row>
    <row r="690" spans="1:72" hidden="1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7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2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188" t="str">
        <f t="shared" si="71"/>
        <v/>
      </c>
    </row>
    <row r="691" spans="1:72" hidden="1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7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2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188" t="str">
        <f t="shared" si="71"/>
        <v/>
      </c>
    </row>
    <row r="692" spans="1:72" hidden="1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7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2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188" t="str">
        <f t="shared" si="71"/>
        <v/>
      </c>
    </row>
    <row r="693" spans="1:72" hidden="1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7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2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188" t="str">
        <f t="shared" si="71"/>
        <v/>
      </c>
    </row>
    <row r="694" spans="1:72" hidden="1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7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2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188" t="str">
        <f t="shared" si="71"/>
        <v/>
      </c>
    </row>
    <row r="695" spans="1:72" hidden="1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7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2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188" t="str">
        <f t="shared" si="71"/>
        <v/>
      </c>
    </row>
    <row r="696" spans="1:72" hidden="1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7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2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188" t="str">
        <f t="shared" si="71"/>
        <v/>
      </c>
    </row>
    <row r="697" spans="1:72" hidden="1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7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2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188" t="str">
        <f t="shared" si="71"/>
        <v/>
      </c>
    </row>
    <row r="698" spans="1:72" hidden="1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7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2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188" t="str">
        <f t="shared" si="71"/>
        <v/>
      </c>
    </row>
    <row r="699" spans="1:72" hidden="1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7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2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188" t="str">
        <f t="shared" si="71"/>
        <v/>
      </c>
    </row>
    <row r="700" spans="1:72" hidden="1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7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2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188" t="str">
        <f t="shared" si="71"/>
        <v/>
      </c>
    </row>
    <row r="701" spans="1:72" hidden="1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7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2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188" t="str">
        <f t="shared" si="71"/>
        <v/>
      </c>
    </row>
    <row r="702" spans="1:72" hidden="1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7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2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188" t="str">
        <f t="shared" si="71"/>
        <v/>
      </c>
    </row>
    <row r="703" spans="1:72" hidden="1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7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2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188" t="str">
        <f t="shared" si="71"/>
        <v/>
      </c>
    </row>
    <row r="704" spans="1:72" hidden="1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7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2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188" t="str">
        <f t="shared" si="71"/>
        <v/>
      </c>
    </row>
    <row r="705" spans="1:72" hidden="1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7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2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188" t="str">
        <f t="shared" si="71"/>
        <v/>
      </c>
    </row>
    <row r="706" spans="1:72" hidden="1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7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2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188" t="str">
        <f t="shared" si="71"/>
        <v/>
      </c>
    </row>
    <row r="707" spans="1:72" hidden="1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7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2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188" t="str">
        <f t="shared" si="71"/>
        <v/>
      </c>
    </row>
    <row r="708" spans="1:72" hidden="1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7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2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188" t="str">
        <f t="shared" si="71"/>
        <v/>
      </c>
    </row>
    <row r="709" spans="1:72" hidden="1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7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2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188" t="str">
        <f t="shared" si="71"/>
        <v/>
      </c>
    </row>
    <row r="710" spans="1:72" hidden="1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7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2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188" t="str">
        <f t="shared" si="71"/>
        <v/>
      </c>
    </row>
    <row r="711" spans="1:72" hidden="1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7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2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188" t="str">
        <f t="shared" si="71"/>
        <v/>
      </c>
    </row>
    <row r="712" spans="1:72" hidden="1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7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2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188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7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2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188" t="str">
        <f t="shared" si="77"/>
        <v/>
      </c>
    </row>
    <row r="714" spans="1:72" hidden="1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7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2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188" t="str">
        <f t="shared" si="77"/>
        <v/>
      </c>
    </row>
    <row r="715" spans="1:72" hidden="1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7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2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188" t="str">
        <f t="shared" si="77"/>
        <v/>
      </c>
    </row>
    <row r="716" spans="1:72" hidden="1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7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2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188" t="str">
        <f t="shared" si="77"/>
        <v/>
      </c>
    </row>
    <row r="717" spans="1:72" hidden="1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7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2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188" t="str">
        <f t="shared" si="77"/>
        <v/>
      </c>
    </row>
    <row r="718" spans="1:72" hidden="1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7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2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188" t="str">
        <f t="shared" si="77"/>
        <v/>
      </c>
    </row>
    <row r="719" spans="1:72" hidden="1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7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2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188" t="str">
        <f t="shared" si="77"/>
        <v/>
      </c>
    </row>
    <row r="720" spans="1:72" hidden="1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7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2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188" t="str">
        <f t="shared" si="77"/>
        <v/>
      </c>
    </row>
    <row r="721" spans="1:72" hidden="1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7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2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188" t="str">
        <f t="shared" si="77"/>
        <v/>
      </c>
    </row>
    <row r="722" spans="1:72" hidden="1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7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2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188" t="str">
        <f t="shared" si="77"/>
        <v/>
      </c>
    </row>
    <row r="723" spans="1:72" hidden="1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7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2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188" t="str">
        <f t="shared" si="77"/>
        <v/>
      </c>
    </row>
    <row r="724" spans="1:72" hidden="1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7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2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188" t="str">
        <f t="shared" si="77"/>
        <v/>
      </c>
    </row>
    <row r="725" spans="1:72" hidden="1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7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2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188" t="str">
        <f t="shared" si="77"/>
        <v/>
      </c>
    </row>
    <row r="726" spans="1:72" hidden="1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7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2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188" t="str">
        <f t="shared" si="77"/>
        <v/>
      </c>
    </row>
    <row r="727" spans="1:72" hidden="1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7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2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188" t="str">
        <f t="shared" si="77"/>
        <v/>
      </c>
    </row>
    <row r="728" spans="1:72" hidden="1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7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2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188" t="str">
        <f t="shared" si="77"/>
        <v/>
      </c>
    </row>
    <row r="729" spans="1:72" hidden="1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7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2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188" t="str">
        <f t="shared" si="77"/>
        <v/>
      </c>
    </row>
    <row r="730" spans="1:72" hidden="1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7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2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188" t="str">
        <f t="shared" si="77"/>
        <v/>
      </c>
    </row>
    <row r="731" spans="1:72" hidden="1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7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2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188" t="str">
        <f t="shared" si="77"/>
        <v/>
      </c>
    </row>
    <row r="732" spans="1:72" hidden="1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7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2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188" t="str">
        <f t="shared" si="77"/>
        <v/>
      </c>
    </row>
    <row r="733" spans="1:72" hidden="1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7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2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188" t="str">
        <f t="shared" si="77"/>
        <v/>
      </c>
    </row>
    <row r="734" spans="1:72" hidden="1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7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2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188" t="str">
        <f t="shared" si="77"/>
        <v/>
      </c>
    </row>
    <row r="735" spans="1:72" hidden="1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7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2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188" t="str">
        <f t="shared" si="77"/>
        <v/>
      </c>
    </row>
    <row r="736" spans="1:72" hidden="1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7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2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188" t="str">
        <f t="shared" si="77"/>
        <v/>
      </c>
    </row>
    <row r="737" spans="1:72" hidden="1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7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2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188" t="str">
        <f t="shared" si="77"/>
        <v/>
      </c>
    </row>
    <row r="738" spans="1:72" hidden="1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7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2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188" t="str">
        <f t="shared" si="77"/>
        <v/>
      </c>
    </row>
    <row r="739" spans="1:72" hidden="1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7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2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188" t="str">
        <f t="shared" si="77"/>
        <v/>
      </c>
    </row>
    <row r="740" spans="1:72" hidden="1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7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2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188" t="str">
        <f t="shared" si="77"/>
        <v/>
      </c>
    </row>
    <row r="741" spans="1:72" hidden="1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7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2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188" t="str">
        <f t="shared" si="77"/>
        <v/>
      </c>
    </row>
    <row r="742" spans="1:72" hidden="1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7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2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188" t="str">
        <f t="shared" si="77"/>
        <v/>
      </c>
    </row>
    <row r="743" spans="1:72" hidden="1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7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2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188" t="str">
        <f t="shared" si="77"/>
        <v/>
      </c>
    </row>
    <row r="744" spans="1:72" hidden="1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7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2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188" t="str">
        <f t="shared" si="77"/>
        <v/>
      </c>
    </row>
    <row r="745" spans="1:72" hidden="1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7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2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188" t="str">
        <f t="shared" si="77"/>
        <v/>
      </c>
    </row>
    <row r="746" spans="1:72" hidden="1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7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2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188" t="str">
        <f t="shared" si="77"/>
        <v/>
      </c>
    </row>
    <row r="747" spans="1:72" hidden="1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7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2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188" t="str">
        <f t="shared" si="77"/>
        <v/>
      </c>
    </row>
    <row r="748" spans="1:72" hidden="1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7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2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188" t="str">
        <f t="shared" si="77"/>
        <v/>
      </c>
    </row>
    <row r="749" spans="1:72" hidden="1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7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2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188" t="str">
        <f t="shared" si="77"/>
        <v/>
      </c>
    </row>
    <row r="750" spans="1:72" hidden="1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7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2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188" t="str">
        <f t="shared" si="77"/>
        <v/>
      </c>
    </row>
    <row r="751" spans="1:72" hidden="1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7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2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188" t="str">
        <f t="shared" si="77"/>
        <v/>
      </c>
    </row>
    <row r="752" spans="1:72" hidden="1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7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2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188" t="str">
        <f t="shared" si="77"/>
        <v/>
      </c>
    </row>
    <row r="753" spans="1:72" hidden="1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7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2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188" t="str">
        <f t="shared" si="77"/>
        <v/>
      </c>
    </row>
    <row r="754" spans="1:72" hidden="1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7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2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188" t="str">
        <f t="shared" si="77"/>
        <v/>
      </c>
    </row>
    <row r="755" spans="1:72" hidden="1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7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2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188" t="str">
        <f t="shared" si="77"/>
        <v/>
      </c>
    </row>
    <row r="756" spans="1:72" hidden="1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7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2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188" t="str">
        <f t="shared" si="77"/>
        <v/>
      </c>
    </row>
    <row r="757" spans="1:72" hidden="1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7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2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188" t="str">
        <f t="shared" si="77"/>
        <v/>
      </c>
    </row>
    <row r="758" spans="1:72" hidden="1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7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2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188" t="str">
        <f t="shared" si="77"/>
        <v/>
      </c>
    </row>
    <row r="759" spans="1:72" hidden="1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7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2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188" t="str">
        <f t="shared" si="77"/>
        <v/>
      </c>
    </row>
    <row r="760" spans="1:72" hidden="1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7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2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188" t="str">
        <f t="shared" si="77"/>
        <v/>
      </c>
    </row>
    <row r="761" spans="1:72" hidden="1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7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2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188" t="str">
        <f t="shared" si="77"/>
        <v/>
      </c>
    </row>
    <row r="762" spans="1:72" hidden="1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7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2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188" t="str">
        <f t="shared" si="77"/>
        <v/>
      </c>
    </row>
    <row r="763" spans="1:72" hidden="1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7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2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188" t="str">
        <f t="shared" si="77"/>
        <v/>
      </c>
    </row>
    <row r="764" spans="1:72" hidden="1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7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2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188" t="str">
        <f t="shared" si="77"/>
        <v/>
      </c>
    </row>
    <row r="765" spans="1:72" hidden="1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7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2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188" t="str">
        <f t="shared" si="77"/>
        <v/>
      </c>
    </row>
    <row r="766" spans="1:72" hidden="1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7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2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188" t="str">
        <f t="shared" si="77"/>
        <v/>
      </c>
    </row>
    <row r="767" spans="1:72" hidden="1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7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2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188" t="str">
        <f t="shared" si="77"/>
        <v/>
      </c>
    </row>
    <row r="768" spans="1:72" hidden="1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7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2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188" t="str">
        <f t="shared" si="77"/>
        <v/>
      </c>
    </row>
    <row r="769" spans="1:72" hidden="1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7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2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188" t="str">
        <f t="shared" si="77"/>
        <v/>
      </c>
    </row>
    <row r="770" spans="1:72" hidden="1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7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2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188" t="str">
        <f t="shared" si="77"/>
        <v/>
      </c>
    </row>
    <row r="771" spans="1:72" hidden="1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7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2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188" t="str">
        <f t="shared" si="77"/>
        <v/>
      </c>
    </row>
    <row r="772" spans="1:72" hidden="1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7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2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188" t="str">
        <f t="shared" si="77"/>
        <v/>
      </c>
    </row>
    <row r="773" spans="1:72" hidden="1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7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2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188" t="str">
        <f t="shared" si="77"/>
        <v/>
      </c>
    </row>
    <row r="774" spans="1:72" hidden="1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7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2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188" t="str">
        <f t="shared" si="77"/>
        <v/>
      </c>
    </row>
    <row r="775" spans="1:72" hidden="1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7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2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188" t="str">
        <f t="shared" si="77"/>
        <v/>
      </c>
    </row>
    <row r="776" spans="1:72" hidden="1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7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2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188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7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2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188" t="str">
        <f t="shared" si="83"/>
        <v/>
      </c>
    </row>
    <row r="778" spans="1:72" hidden="1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7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2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188" t="str">
        <f t="shared" si="83"/>
        <v/>
      </c>
    </row>
    <row r="779" spans="1:72" hidden="1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7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2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188" t="str">
        <f t="shared" si="83"/>
        <v/>
      </c>
    </row>
    <row r="780" spans="1:72" hidden="1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7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2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188" t="str">
        <f t="shared" si="83"/>
        <v/>
      </c>
    </row>
    <row r="781" spans="1:72" hidden="1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7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2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188" t="str">
        <f t="shared" si="83"/>
        <v/>
      </c>
    </row>
    <row r="782" spans="1:72" hidden="1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7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2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188" t="str">
        <f t="shared" si="83"/>
        <v/>
      </c>
    </row>
    <row r="783" spans="1:72" hidden="1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7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2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188" t="str">
        <f t="shared" si="83"/>
        <v/>
      </c>
    </row>
    <row r="784" spans="1:72" hidden="1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7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2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188" t="str">
        <f t="shared" si="83"/>
        <v/>
      </c>
    </row>
    <row r="785" spans="1:72" hidden="1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7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2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188" t="str">
        <f t="shared" si="83"/>
        <v/>
      </c>
    </row>
    <row r="786" spans="1:72" hidden="1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7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2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188" t="str">
        <f t="shared" si="83"/>
        <v/>
      </c>
    </row>
    <row r="787" spans="1:72" hidden="1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7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2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188" t="str">
        <f t="shared" si="83"/>
        <v/>
      </c>
    </row>
    <row r="788" spans="1:72" hidden="1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7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2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188" t="str">
        <f t="shared" si="83"/>
        <v/>
      </c>
    </row>
    <row r="789" spans="1:72" hidden="1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7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2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188" t="str">
        <f t="shared" si="83"/>
        <v/>
      </c>
    </row>
    <row r="790" spans="1:72" hidden="1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7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2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188" t="str">
        <f t="shared" si="83"/>
        <v/>
      </c>
    </row>
    <row r="791" spans="1:72" hidden="1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7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2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188" t="str">
        <f t="shared" si="83"/>
        <v/>
      </c>
    </row>
    <row r="792" spans="1:72" hidden="1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7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2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188" t="str">
        <f t="shared" si="83"/>
        <v/>
      </c>
    </row>
    <row r="793" spans="1:72" hidden="1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7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2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188" t="str">
        <f t="shared" si="83"/>
        <v/>
      </c>
    </row>
    <row r="794" spans="1:72" hidden="1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7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2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188" t="str">
        <f t="shared" si="83"/>
        <v/>
      </c>
    </row>
    <row r="795" spans="1:72" hidden="1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7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2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188" t="str">
        <f t="shared" si="83"/>
        <v/>
      </c>
    </row>
    <row r="796" spans="1:72" hidden="1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7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2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188" t="str">
        <f t="shared" si="83"/>
        <v/>
      </c>
    </row>
    <row r="797" spans="1:72" hidden="1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7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2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188" t="str">
        <f t="shared" si="83"/>
        <v/>
      </c>
    </row>
    <row r="798" spans="1:72" hidden="1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7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2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188" t="str">
        <f t="shared" si="83"/>
        <v/>
      </c>
    </row>
    <row r="799" spans="1:72" hidden="1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7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2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188" t="str">
        <f t="shared" si="83"/>
        <v/>
      </c>
    </row>
    <row r="800" spans="1:72" hidden="1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7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2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188" t="str">
        <f t="shared" si="83"/>
        <v/>
      </c>
    </row>
    <row r="801" spans="1:72" hidden="1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7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2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188" t="str">
        <f t="shared" si="83"/>
        <v/>
      </c>
    </row>
    <row r="802" spans="1:72" hidden="1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7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2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188" t="str">
        <f t="shared" si="83"/>
        <v/>
      </c>
    </row>
    <row r="803" spans="1:72" hidden="1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7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2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188" t="str">
        <f t="shared" si="83"/>
        <v/>
      </c>
    </row>
    <row r="804" spans="1:72" hidden="1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7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2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188" t="str">
        <f t="shared" si="83"/>
        <v/>
      </c>
    </row>
    <row r="805" spans="1:72" hidden="1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7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2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188" t="str">
        <f t="shared" si="83"/>
        <v/>
      </c>
    </row>
    <row r="806" spans="1:72" hidden="1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7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2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188" t="str">
        <f t="shared" si="83"/>
        <v/>
      </c>
    </row>
    <row r="807" spans="1:72" hidden="1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7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2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188" t="str">
        <f t="shared" si="83"/>
        <v/>
      </c>
    </row>
    <row r="808" spans="1:72" hidden="1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7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2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188" t="str">
        <f t="shared" si="83"/>
        <v/>
      </c>
    </row>
    <row r="809" spans="1:72" hidden="1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7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2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188" t="str">
        <f t="shared" si="83"/>
        <v/>
      </c>
    </row>
    <row r="810" spans="1:72" hidden="1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7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2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188" t="str">
        <f t="shared" si="83"/>
        <v/>
      </c>
    </row>
    <row r="811" spans="1:72" hidden="1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7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2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188" t="str">
        <f t="shared" si="83"/>
        <v/>
      </c>
    </row>
    <row r="812" spans="1:72" hidden="1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7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2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188" t="str">
        <f t="shared" si="83"/>
        <v/>
      </c>
    </row>
    <row r="813" spans="1:72" hidden="1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7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2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188" t="str">
        <f t="shared" si="83"/>
        <v/>
      </c>
    </row>
    <row r="814" spans="1:72" hidden="1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7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2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188" t="str">
        <f t="shared" si="83"/>
        <v/>
      </c>
    </row>
    <row r="815" spans="1:72" hidden="1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7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2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188" t="str">
        <f t="shared" si="83"/>
        <v/>
      </c>
    </row>
    <row r="816" spans="1:72" hidden="1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7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2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188" t="str">
        <f t="shared" si="83"/>
        <v/>
      </c>
    </row>
    <row r="817" spans="1:72" hidden="1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7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2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188" t="str">
        <f t="shared" si="83"/>
        <v/>
      </c>
    </row>
    <row r="818" spans="1:72" hidden="1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7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2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188" t="str">
        <f t="shared" si="83"/>
        <v/>
      </c>
    </row>
    <row r="819" spans="1:72" hidden="1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7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2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188" t="str">
        <f t="shared" si="83"/>
        <v/>
      </c>
    </row>
    <row r="820" spans="1:72" hidden="1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7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2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188" t="str">
        <f t="shared" si="83"/>
        <v/>
      </c>
    </row>
    <row r="821" spans="1:72" hidden="1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7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2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188" t="str">
        <f t="shared" si="83"/>
        <v/>
      </c>
    </row>
    <row r="822" spans="1:72" hidden="1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7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2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188" t="str">
        <f t="shared" si="83"/>
        <v/>
      </c>
    </row>
    <row r="823" spans="1:72" hidden="1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7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2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188" t="str">
        <f t="shared" si="83"/>
        <v/>
      </c>
    </row>
    <row r="824" spans="1:72" hidden="1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7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2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188" t="str">
        <f t="shared" si="83"/>
        <v/>
      </c>
    </row>
    <row r="825" spans="1:72" hidden="1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7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2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188" t="str">
        <f t="shared" si="83"/>
        <v/>
      </c>
    </row>
    <row r="826" spans="1:72" hidden="1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7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2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188" t="str">
        <f t="shared" si="83"/>
        <v/>
      </c>
    </row>
    <row r="827" spans="1:72" hidden="1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7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2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188" t="str">
        <f t="shared" si="83"/>
        <v/>
      </c>
    </row>
    <row r="828" spans="1:72" hidden="1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7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2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188" t="str">
        <f t="shared" si="83"/>
        <v/>
      </c>
    </row>
    <row r="829" spans="1:72" hidden="1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7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2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188" t="str">
        <f t="shared" si="83"/>
        <v/>
      </c>
    </row>
    <row r="830" spans="1:72" hidden="1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7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2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188" t="str">
        <f t="shared" si="83"/>
        <v/>
      </c>
    </row>
    <row r="831" spans="1:72" hidden="1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7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2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188" t="str">
        <f t="shared" si="83"/>
        <v/>
      </c>
    </row>
    <row r="832" spans="1:72" hidden="1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7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2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188" t="str">
        <f t="shared" si="83"/>
        <v/>
      </c>
    </row>
    <row r="833" spans="1:72" hidden="1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7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2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188" t="str">
        <f t="shared" si="83"/>
        <v/>
      </c>
    </row>
    <row r="834" spans="1:72" hidden="1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7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2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188" t="str">
        <f t="shared" si="83"/>
        <v/>
      </c>
    </row>
    <row r="835" spans="1:72" hidden="1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7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2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188" t="str">
        <f t="shared" si="83"/>
        <v/>
      </c>
    </row>
    <row r="836" spans="1:72" hidden="1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7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2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188" t="str">
        <f t="shared" si="83"/>
        <v/>
      </c>
    </row>
    <row r="837" spans="1:72" hidden="1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7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2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188" t="str">
        <f t="shared" si="83"/>
        <v/>
      </c>
    </row>
    <row r="838" spans="1:72" hidden="1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7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2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188" t="str">
        <f t="shared" si="83"/>
        <v/>
      </c>
    </row>
    <row r="839" spans="1:72" hidden="1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7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2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188" t="str">
        <f t="shared" si="83"/>
        <v/>
      </c>
    </row>
    <row r="840" spans="1:72" hidden="1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7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2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188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7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2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188" t="str">
        <f t="shared" si="89"/>
        <v/>
      </c>
    </row>
    <row r="842" spans="1:72" hidden="1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7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2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188" t="str">
        <f t="shared" si="89"/>
        <v/>
      </c>
    </row>
    <row r="843" spans="1:72" hidden="1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7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2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188" t="str">
        <f t="shared" si="89"/>
        <v/>
      </c>
    </row>
    <row r="844" spans="1:72" hidden="1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7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2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188" t="str">
        <f t="shared" si="89"/>
        <v/>
      </c>
    </row>
    <row r="845" spans="1:72" hidden="1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7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2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188" t="str">
        <f t="shared" si="89"/>
        <v/>
      </c>
    </row>
    <row r="846" spans="1:72" hidden="1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7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2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188" t="str">
        <f t="shared" si="89"/>
        <v/>
      </c>
    </row>
    <row r="847" spans="1:72" hidden="1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7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2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188" t="str">
        <f t="shared" si="89"/>
        <v/>
      </c>
    </row>
    <row r="848" spans="1:72" hidden="1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7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2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188" t="str">
        <f t="shared" si="89"/>
        <v/>
      </c>
    </row>
    <row r="849" spans="1:72" hidden="1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7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2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188" t="str">
        <f t="shared" si="89"/>
        <v/>
      </c>
    </row>
    <row r="850" spans="1:72" hidden="1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7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2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188" t="str">
        <f t="shared" si="89"/>
        <v/>
      </c>
    </row>
    <row r="851" spans="1:72" hidden="1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7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2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188" t="str">
        <f t="shared" si="89"/>
        <v/>
      </c>
    </row>
    <row r="852" spans="1:72" hidden="1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7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2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188" t="str">
        <f t="shared" si="89"/>
        <v/>
      </c>
    </row>
    <row r="853" spans="1:72" hidden="1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7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2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188" t="str">
        <f t="shared" si="89"/>
        <v/>
      </c>
    </row>
    <row r="854" spans="1:72" hidden="1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7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2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188" t="str">
        <f t="shared" si="89"/>
        <v/>
      </c>
    </row>
    <row r="855" spans="1:72" hidden="1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7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2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188" t="str">
        <f t="shared" si="89"/>
        <v/>
      </c>
    </row>
    <row r="856" spans="1:72" hidden="1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7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2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188" t="str">
        <f t="shared" si="89"/>
        <v/>
      </c>
    </row>
    <row r="857" spans="1:72" hidden="1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7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2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188" t="str">
        <f t="shared" si="89"/>
        <v/>
      </c>
    </row>
    <row r="858" spans="1:72" hidden="1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7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2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188" t="str">
        <f t="shared" si="89"/>
        <v/>
      </c>
    </row>
    <row r="859" spans="1:72" hidden="1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7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2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188" t="str">
        <f t="shared" si="89"/>
        <v/>
      </c>
    </row>
    <row r="860" spans="1:72" hidden="1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7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2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188" t="str">
        <f t="shared" si="89"/>
        <v/>
      </c>
    </row>
    <row r="861" spans="1:72" hidden="1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7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2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188" t="str">
        <f t="shared" si="89"/>
        <v/>
      </c>
    </row>
    <row r="862" spans="1:72" hidden="1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7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2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188" t="str">
        <f t="shared" si="89"/>
        <v/>
      </c>
    </row>
    <row r="863" spans="1:72" hidden="1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7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2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188" t="str">
        <f t="shared" si="89"/>
        <v/>
      </c>
    </row>
    <row r="864" spans="1:72" hidden="1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7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2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188" t="str">
        <f t="shared" si="89"/>
        <v/>
      </c>
    </row>
    <row r="865" spans="1:72" hidden="1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7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2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188" t="str">
        <f t="shared" si="89"/>
        <v/>
      </c>
    </row>
    <row r="866" spans="1:72" hidden="1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7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2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188" t="str">
        <f t="shared" si="89"/>
        <v/>
      </c>
    </row>
    <row r="867" spans="1:72" hidden="1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7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2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188" t="str">
        <f t="shared" si="89"/>
        <v/>
      </c>
    </row>
    <row r="868" spans="1:72" hidden="1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7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2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188" t="str">
        <f t="shared" si="89"/>
        <v/>
      </c>
    </row>
    <row r="869" spans="1:72" hidden="1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7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2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188" t="str">
        <f t="shared" si="89"/>
        <v/>
      </c>
    </row>
    <row r="870" spans="1:72" hidden="1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7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2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188" t="str">
        <f t="shared" si="89"/>
        <v/>
      </c>
    </row>
    <row r="871" spans="1:72" hidden="1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7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2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188" t="str">
        <f t="shared" si="89"/>
        <v/>
      </c>
    </row>
    <row r="872" spans="1:72" hidden="1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7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2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188" t="str">
        <f t="shared" si="89"/>
        <v/>
      </c>
    </row>
    <row r="873" spans="1:72" hidden="1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7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2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188" t="str">
        <f t="shared" si="89"/>
        <v/>
      </c>
    </row>
    <row r="874" spans="1:72" hidden="1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7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2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188" t="str">
        <f t="shared" si="89"/>
        <v/>
      </c>
    </row>
    <row r="875" spans="1:72" hidden="1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7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2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188" t="str">
        <f t="shared" si="89"/>
        <v/>
      </c>
    </row>
    <row r="876" spans="1:72" hidden="1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7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2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188" t="str">
        <f t="shared" si="89"/>
        <v/>
      </c>
    </row>
    <row r="877" spans="1:72" hidden="1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7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2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188" t="str">
        <f t="shared" si="89"/>
        <v/>
      </c>
    </row>
    <row r="878" spans="1:72" hidden="1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7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2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188" t="str">
        <f t="shared" si="89"/>
        <v/>
      </c>
    </row>
    <row r="879" spans="1:72" hidden="1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7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2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188" t="str">
        <f t="shared" si="89"/>
        <v/>
      </c>
    </row>
    <row r="880" spans="1:72" hidden="1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7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2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188" t="str">
        <f t="shared" si="89"/>
        <v/>
      </c>
    </row>
    <row r="881" spans="1:72" hidden="1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7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2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188" t="str">
        <f t="shared" si="89"/>
        <v/>
      </c>
    </row>
    <row r="882" spans="1:72" hidden="1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7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2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188" t="str">
        <f t="shared" si="89"/>
        <v/>
      </c>
    </row>
    <row r="883" spans="1:72" hidden="1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7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2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188" t="str">
        <f t="shared" si="89"/>
        <v/>
      </c>
    </row>
    <row r="884" spans="1:72" hidden="1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7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2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188" t="str">
        <f t="shared" si="89"/>
        <v/>
      </c>
    </row>
    <row r="885" spans="1:72" hidden="1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7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2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188" t="str">
        <f t="shared" si="89"/>
        <v/>
      </c>
    </row>
    <row r="886" spans="1:72" hidden="1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7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2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188" t="str">
        <f t="shared" si="89"/>
        <v/>
      </c>
    </row>
    <row r="887" spans="1:72" hidden="1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7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2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188" t="str">
        <f t="shared" si="89"/>
        <v/>
      </c>
    </row>
    <row r="888" spans="1:72" hidden="1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7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2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188" t="str">
        <f t="shared" si="89"/>
        <v/>
      </c>
    </row>
    <row r="889" spans="1:72" hidden="1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7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2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188" t="str">
        <f t="shared" si="89"/>
        <v/>
      </c>
    </row>
    <row r="890" spans="1:72" hidden="1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7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2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188" t="str">
        <f t="shared" si="89"/>
        <v/>
      </c>
    </row>
    <row r="891" spans="1:72" hidden="1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7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2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188" t="str">
        <f t="shared" si="89"/>
        <v/>
      </c>
    </row>
    <row r="892" spans="1:72" hidden="1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7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2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188" t="str">
        <f t="shared" si="89"/>
        <v/>
      </c>
    </row>
    <row r="893" spans="1:72" hidden="1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7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2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188" t="str">
        <f t="shared" si="89"/>
        <v/>
      </c>
    </row>
    <row r="894" spans="1:72" hidden="1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7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2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188" t="str">
        <f t="shared" si="89"/>
        <v/>
      </c>
    </row>
    <row r="895" spans="1:72" hidden="1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7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2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188" t="str">
        <f t="shared" si="89"/>
        <v/>
      </c>
    </row>
    <row r="896" spans="1:72" hidden="1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7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2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188" t="str">
        <f t="shared" si="89"/>
        <v/>
      </c>
    </row>
    <row r="897" spans="1:72" hidden="1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7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2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188" t="str">
        <f t="shared" si="89"/>
        <v/>
      </c>
    </row>
    <row r="898" spans="1:72" hidden="1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7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2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188" t="str">
        <f t="shared" si="89"/>
        <v/>
      </c>
    </row>
    <row r="899" spans="1:72" hidden="1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7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2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188" t="str">
        <f t="shared" si="89"/>
        <v/>
      </c>
    </row>
    <row r="900" spans="1:72" hidden="1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7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2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188" t="str">
        <f t="shared" si="89"/>
        <v/>
      </c>
    </row>
    <row r="901" spans="1:72" hidden="1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7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2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188" t="str">
        <f t="shared" si="89"/>
        <v/>
      </c>
    </row>
    <row r="902" spans="1:72" hidden="1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7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2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188" t="str">
        <f t="shared" si="89"/>
        <v/>
      </c>
    </row>
    <row r="903" spans="1:72" hidden="1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7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2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188" t="str">
        <f t="shared" si="89"/>
        <v/>
      </c>
    </row>
    <row r="904" spans="1:72" hidden="1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7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2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188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7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2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188" t="str">
        <f t="shared" si="95"/>
        <v/>
      </c>
    </row>
    <row r="906" spans="1:72" hidden="1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7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2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188" t="str">
        <f t="shared" si="95"/>
        <v/>
      </c>
    </row>
    <row r="907" spans="1:72" hidden="1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7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2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188" t="str">
        <f t="shared" si="95"/>
        <v/>
      </c>
    </row>
    <row r="908" spans="1:72" hidden="1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7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2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188" t="str">
        <f t="shared" si="95"/>
        <v/>
      </c>
    </row>
    <row r="909" spans="1:72" hidden="1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7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2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188" t="str">
        <f t="shared" si="95"/>
        <v/>
      </c>
    </row>
    <row r="910" spans="1:72" hidden="1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7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2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188" t="str">
        <f t="shared" si="95"/>
        <v/>
      </c>
    </row>
    <row r="911" spans="1:72" hidden="1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7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2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188" t="str">
        <f t="shared" si="95"/>
        <v/>
      </c>
    </row>
    <row r="912" spans="1:72" hidden="1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7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2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188" t="str">
        <f t="shared" si="95"/>
        <v/>
      </c>
    </row>
    <row r="913" spans="1:72" hidden="1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7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2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188" t="str">
        <f t="shared" si="95"/>
        <v/>
      </c>
    </row>
    <row r="914" spans="1:72" hidden="1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7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2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188" t="str">
        <f t="shared" si="95"/>
        <v/>
      </c>
    </row>
    <row r="915" spans="1:72" hidden="1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7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2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188" t="str">
        <f t="shared" si="95"/>
        <v/>
      </c>
    </row>
    <row r="916" spans="1:72" hidden="1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7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2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188" t="str">
        <f t="shared" si="95"/>
        <v/>
      </c>
    </row>
    <row r="917" spans="1:72" hidden="1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7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2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188" t="str">
        <f t="shared" si="95"/>
        <v/>
      </c>
    </row>
    <row r="918" spans="1:72" hidden="1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7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2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188" t="str">
        <f t="shared" si="95"/>
        <v/>
      </c>
    </row>
    <row r="919" spans="1:72" hidden="1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7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2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188" t="str">
        <f t="shared" si="95"/>
        <v/>
      </c>
    </row>
    <row r="920" spans="1:72" hidden="1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7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2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188" t="str">
        <f t="shared" si="95"/>
        <v/>
      </c>
    </row>
    <row r="921" spans="1:72" hidden="1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7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2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188" t="str">
        <f t="shared" si="95"/>
        <v/>
      </c>
    </row>
    <row r="922" spans="1:72" hidden="1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7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2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188" t="str">
        <f t="shared" si="95"/>
        <v/>
      </c>
    </row>
    <row r="923" spans="1:72" hidden="1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7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2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188" t="str">
        <f t="shared" si="95"/>
        <v/>
      </c>
    </row>
    <row r="924" spans="1:72" hidden="1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7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2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188" t="str">
        <f t="shared" si="95"/>
        <v/>
      </c>
    </row>
    <row r="925" spans="1:72" hidden="1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7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2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188" t="str">
        <f t="shared" si="95"/>
        <v/>
      </c>
    </row>
    <row r="926" spans="1:72" hidden="1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7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2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188" t="str">
        <f t="shared" si="95"/>
        <v/>
      </c>
    </row>
    <row r="927" spans="1:72" hidden="1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7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2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188" t="str">
        <f t="shared" si="95"/>
        <v/>
      </c>
    </row>
    <row r="928" spans="1:72" hidden="1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7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2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188" t="str">
        <f t="shared" si="95"/>
        <v/>
      </c>
    </row>
    <row r="929" spans="1:72" hidden="1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7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2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188" t="str">
        <f t="shared" si="95"/>
        <v/>
      </c>
    </row>
    <row r="930" spans="1:72" hidden="1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7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2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188" t="str">
        <f t="shared" si="95"/>
        <v/>
      </c>
    </row>
    <row r="931" spans="1:72" hidden="1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7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2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188" t="str">
        <f t="shared" si="95"/>
        <v/>
      </c>
    </row>
    <row r="932" spans="1:72" hidden="1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7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2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188" t="str">
        <f t="shared" si="95"/>
        <v/>
      </c>
    </row>
    <row r="933" spans="1:72" hidden="1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7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2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188" t="str">
        <f t="shared" si="95"/>
        <v/>
      </c>
    </row>
    <row r="934" spans="1:72" hidden="1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7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2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188" t="str">
        <f t="shared" si="95"/>
        <v/>
      </c>
    </row>
    <row r="935" spans="1:72" hidden="1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7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2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188" t="str">
        <f t="shared" si="95"/>
        <v/>
      </c>
    </row>
    <row r="936" spans="1:72" hidden="1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7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2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188" t="str">
        <f t="shared" si="95"/>
        <v/>
      </c>
    </row>
    <row r="937" spans="1:72" hidden="1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7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2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188" t="str">
        <f t="shared" si="95"/>
        <v/>
      </c>
    </row>
    <row r="938" spans="1:72" hidden="1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7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2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188" t="str">
        <f t="shared" si="95"/>
        <v/>
      </c>
    </row>
    <row r="939" spans="1:72" hidden="1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7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2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188" t="str">
        <f t="shared" si="95"/>
        <v/>
      </c>
    </row>
    <row r="940" spans="1:72" hidden="1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7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2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188" t="str">
        <f t="shared" si="95"/>
        <v/>
      </c>
    </row>
    <row r="941" spans="1:72" hidden="1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7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2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188" t="str">
        <f t="shared" si="95"/>
        <v/>
      </c>
    </row>
    <row r="942" spans="1:72" hidden="1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7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2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188" t="str">
        <f t="shared" si="95"/>
        <v/>
      </c>
    </row>
    <row r="943" spans="1:72" hidden="1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7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2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188" t="str">
        <f t="shared" si="95"/>
        <v/>
      </c>
    </row>
    <row r="944" spans="1:72" hidden="1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7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2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188" t="str">
        <f t="shared" si="95"/>
        <v/>
      </c>
    </row>
    <row r="945" spans="1:72" hidden="1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7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2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188" t="str">
        <f t="shared" si="95"/>
        <v/>
      </c>
    </row>
    <row r="946" spans="1:72" hidden="1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7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2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188" t="str">
        <f t="shared" si="95"/>
        <v/>
      </c>
    </row>
    <row r="947" spans="1:72" hidden="1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7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2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188" t="str">
        <f t="shared" si="95"/>
        <v/>
      </c>
    </row>
    <row r="948" spans="1:72" hidden="1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7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2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188" t="str">
        <f t="shared" si="95"/>
        <v/>
      </c>
    </row>
    <row r="949" spans="1:72" hidden="1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7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2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188" t="str">
        <f t="shared" si="95"/>
        <v/>
      </c>
    </row>
    <row r="950" spans="1:72" hidden="1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7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2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188" t="str">
        <f t="shared" si="95"/>
        <v/>
      </c>
    </row>
    <row r="951" spans="1:72" hidden="1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7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2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188" t="str">
        <f t="shared" si="95"/>
        <v/>
      </c>
    </row>
    <row r="952" spans="1:72" hidden="1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7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2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188" t="str">
        <f t="shared" si="95"/>
        <v/>
      </c>
    </row>
    <row r="953" spans="1:72" hidden="1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7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2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188" t="str">
        <f t="shared" si="95"/>
        <v/>
      </c>
    </row>
    <row r="954" spans="1:72" hidden="1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7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2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188" t="str">
        <f t="shared" si="95"/>
        <v/>
      </c>
    </row>
    <row r="955" spans="1:72" hidden="1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7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2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188" t="str">
        <f t="shared" si="95"/>
        <v/>
      </c>
    </row>
    <row r="956" spans="1:72" hidden="1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7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2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188" t="str">
        <f t="shared" si="95"/>
        <v/>
      </c>
    </row>
    <row r="957" spans="1:72" hidden="1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7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2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188" t="str">
        <f t="shared" si="95"/>
        <v/>
      </c>
    </row>
    <row r="958" spans="1:72" hidden="1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7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2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188" t="str">
        <f t="shared" si="95"/>
        <v/>
      </c>
    </row>
    <row r="959" spans="1:72" hidden="1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7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2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188" t="str">
        <f t="shared" si="95"/>
        <v/>
      </c>
    </row>
    <row r="960" spans="1:72" hidden="1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7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2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188" t="str">
        <f t="shared" si="95"/>
        <v/>
      </c>
    </row>
    <row r="961" spans="1:72" hidden="1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7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2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188" t="str">
        <f t="shared" si="95"/>
        <v/>
      </c>
    </row>
    <row r="962" spans="1:72" hidden="1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7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2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188" t="str">
        <f t="shared" si="95"/>
        <v/>
      </c>
    </row>
    <row r="963" spans="1:72" hidden="1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7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2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188" t="str">
        <f t="shared" si="95"/>
        <v/>
      </c>
    </row>
    <row r="964" spans="1:72" hidden="1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7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2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188" t="str">
        <f t="shared" si="95"/>
        <v/>
      </c>
    </row>
    <row r="965" spans="1:72" hidden="1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7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2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188" t="str">
        <f t="shared" si="95"/>
        <v/>
      </c>
    </row>
    <row r="966" spans="1:72" hidden="1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7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2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188" t="str">
        <f t="shared" si="95"/>
        <v/>
      </c>
    </row>
    <row r="967" spans="1:72" hidden="1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7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2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188" t="str">
        <f t="shared" si="95"/>
        <v/>
      </c>
    </row>
    <row r="968" spans="1:72" hidden="1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7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2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188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7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2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188" t="str">
        <f t="shared" si="101"/>
        <v/>
      </c>
    </row>
    <row r="970" spans="1:72" hidden="1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7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2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188" t="str">
        <f t="shared" si="101"/>
        <v/>
      </c>
    </row>
    <row r="971" spans="1:72" hidden="1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7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2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188" t="str">
        <f t="shared" si="101"/>
        <v/>
      </c>
    </row>
    <row r="972" spans="1:72" hidden="1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7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2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188" t="str">
        <f t="shared" si="101"/>
        <v/>
      </c>
    </row>
    <row r="973" spans="1:72" hidden="1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7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2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188" t="str">
        <f t="shared" si="101"/>
        <v/>
      </c>
    </row>
    <row r="974" spans="1:72" hidden="1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7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2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188" t="str">
        <f t="shared" si="101"/>
        <v/>
      </c>
    </row>
    <row r="975" spans="1:72" hidden="1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7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2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188" t="str">
        <f t="shared" si="101"/>
        <v/>
      </c>
    </row>
    <row r="976" spans="1:72" hidden="1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7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2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188" t="str">
        <f t="shared" si="101"/>
        <v/>
      </c>
    </row>
    <row r="977" spans="1:72" hidden="1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7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2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188" t="str">
        <f t="shared" si="101"/>
        <v/>
      </c>
    </row>
    <row r="978" spans="1:72" hidden="1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7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2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188" t="str">
        <f t="shared" si="101"/>
        <v/>
      </c>
    </row>
    <row r="979" spans="1:72" hidden="1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7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2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188" t="str">
        <f t="shared" si="101"/>
        <v/>
      </c>
    </row>
    <row r="980" spans="1:72" hidden="1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7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2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188" t="str">
        <f t="shared" si="101"/>
        <v/>
      </c>
    </row>
    <row r="981" spans="1:72" hidden="1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7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2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188" t="str">
        <f t="shared" si="101"/>
        <v/>
      </c>
    </row>
    <row r="982" spans="1:72" hidden="1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7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2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188" t="str">
        <f t="shared" si="101"/>
        <v/>
      </c>
    </row>
    <row r="983" spans="1:72" hidden="1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7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2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188" t="str">
        <f t="shared" si="101"/>
        <v/>
      </c>
    </row>
    <row r="984" spans="1:72" hidden="1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7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2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188" t="str">
        <f t="shared" si="101"/>
        <v/>
      </c>
    </row>
    <row r="985" spans="1:72" hidden="1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7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2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188" t="str">
        <f t="shared" si="101"/>
        <v/>
      </c>
    </row>
    <row r="986" spans="1:72" hidden="1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7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2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188" t="str">
        <f t="shared" si="101"/>
        <v/>
      </c>
    </row>
    <row r="987" spans="1:72" hidden="1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7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2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188" t="str">
        <f t="shared" si="101"/>
        <v/>
      </c>
    </row>
    <row r="988" spans="1:72" hidden="1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7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2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188" t="str">
        <f t="shared" si="101"/>
        <v/>
      </c>
    </row>
    <row r="989" spans="1:72" hidden="1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7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2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188" t="str">
        <f t="shared" si="101"/>
        <v/>
      </c>
    </row>
    <row r="990" spans="1:72" hidden="1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7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2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188" t="str">
        <f t="shared" si="101"/>
        <v/>
      </c>
    </row>
    <row r="991" spans="1:72" hidden="1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7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2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188" t="str">
        <f t="shared" si="101"/>
        <v/>
      </c>
    </row>
    <row r="992" spans="1:72" hidden="1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7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2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188" t="str">
        <f t="shared" si="101"/>
        <v/>
      </c>
    </row>
    <row r="993" spans="1:72" hidden="1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7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2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188" t="str">
        <f t="shared" si="101"/>
        <v/>
      </c>
    </row>
    <row r="994" spans="1:72" hidden="1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7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2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188" t="str">
        <f t="shared" si="101"/>
        <v/>
      </c>
    </row>
    <row r="995" spans="1:72" hidden="1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7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2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188" t="str">
        <f t="shared" si="101"/>
        <v/>
      </c>
    </row>
    <row r="996" spans="1:72" hidden="1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7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2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188" t="str">
        <f t="shared" si="101"/>
        <v/>
      </c>
    </row>
    <row r="997" spans="1:72" hidden="1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7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2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188" t="str">
        <f t="shared" si="101"/>
        <v/>
      </c>
    </row>
    <row r="998" spans="1:72" hidden="1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7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2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188" t="str">
        <f t="shared" si="101"/>
        <v/>
      </c>
    </row>
    <row r="999" spans="1:72" hidden="1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7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2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188" t="str">
        <f t="shared" si="101"/>
        <v/>
      </c>
    </row>
    <row r="1000" spans="1:72" hidden="1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7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2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188" t="str">
        <f t="shared" si="101"/>
        <v/>
      </c>
    </row>
    <row r="1001" spans="1:72" hidden="1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7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2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188" t="str">
        <f t="shared" si="101"/>
        <v/>
      </c>
    </row>
  </sheetData>
  <protectedRanges>
    <protectedRange sqref="Z28" name="Range1_19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29:Z1001">
    <cfRule type="cellIs" dxfId="178" priority="53907" operator="equal">
      <formula>"OPORTUNIDADE"</formula>
    </cfRule>
  </conditionalFormatting>
  <conditionalFormatting sqref="Y6:Z27 Y29:Z1001">
    <cfRule type="cellIs" dxfId="177" priority="11493" operator="equal">
      <formula>"NÃO"</formula>
    </cfRule>
    <cfRule type="cellIs" dxfId="176" priority="11494" operator="equal">
      <formula>"SIM"</formula>
    </cfRule>
  </conditionalFormatting>
  <conditionalFormatting sqref="AZ6:AZ1001">
    <cfRule type="expression" dxfId="175" priority="53949">
      <formula>#REF!=1</formula>
    </cfRule>
  </conditionalFormatting>
  <conditionalFormatting sqref="BE6:BE1001 U6:U1001 AY6:AY1001">
    <cfRule type="cellIs" dxfId="174" priority="53933" operator="equal">
      <formula>"ERRO"</formula>
    </cfRule>
  </conditionalFormatting>
  <conditionalFormatting sqref="BQ6:BQ1001">
    <cfRule type="cellIs" dxfId="173" priority="53928" operator="equal">
      <formula>"Produção e Intervalo"</formula>
    </cfRule>
    <cfRule type="cellIs" dxfId="172" priority="53929" operator="equal">
      <formula>"Aderente"</formula>
    </cfRule>
    <cfRule type="cellIs" dxfId="171" priority="53930" operator="equal">
      <formula>"Intervalo"</formula>
    </cfRule>
    <cfRule type="cellIs" dxfId="170" priority="53931" operator="equal">
      <formula>"Produção"</formula>
    </cfRule>
    <cfRule type="cellIs" dxfId="169" priority="53932" operator="equal">
      <formula>"ERRO"</formula>
    </cfRule>
  </conditionalFormatting>
  <conditionalFormatting sqref="BR6:BS1001">
    <cfRule type="cellIs" dxfId="168" priority="53910" operator="equal">
      <formula>"*"</formula>
    </cfRule>
    <cfRule type="cellIs" dxfId="167" priority="53911" operator="greaterThanOrEqual">
      <formula>1</formula>
    </cfRule>
    <cfRule type="cellIs" dxfId="166" priority="53912" operator="lessThan">
      <formula>1</formula>
    </cfRule>
  </conditionalFormatting>
  <conditionalFormatting sqref="BH6:BH1001">
    <cfRule type="iconSet" priority="60694">
      <iconSet showValue="0">
        <cfvo type="percent" val="0"/>
        <cfvo type="num" val="1"/>
        <cfvo type="num" val="1" gte="0"/>
      </iconSet>
    </cfRule>
    <cfRule type="iconSet" priority="60695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96">
      <iconSet showValue="0">
        <cfvo type="percent" val="0"/>
        <cfvo type="num" val="1"/>
        <cfvo type="num" val="1" gte="0"/>
      </iconSet>
    </cfRule>
  </conditionalFormatting>
  <conditionalFormatting sqref="BJ6:BJ361 BK361 BJ362:BK362 BK349:BK350 BK357:BK358 BK352:BK355 BK364:BK368 BK371 BJ363:BJ450 BJ452:BJ1001">
    <cfRule type="iconSet" priority="60697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698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433 BK438 BK445 BK463:BK1001 BK452">
    <cfRule type="iconSet" priority="60699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65" priority="36" operator="equal">
      <formula>"OPORTUNIDADE"</formula>
    </cfRule>
  </conditionalFormatting>
  <conditionalFormatting sqref="Z28">
    <cfRule type="cellIs" dxfId="164" priority="34" operator="equal">
      <formula>"NÃO"</formula>
    </cfRule>
    <cfRule type="cellIs" dxfId="163" priority="35" operator="equal">
      <formula>"SIM"</formula>
    </cfRule>
  </conditionalFormatting>
  <conditionalFormatting sqref="Y28">
    <cfRule type="cellIs" dxfId="162" priority="33" operator="equal">
      <formula>"OPORTUNIDADE"</formula>
    </cfRule>
  </conditionalFormatting>
  <conditionalFormatting sqref="Y28">
    <cfRule type="cellIs" dxfId="161" priority="31" operator="equal">
      <formula>"NÃO"</formula>
    </cfRule>
    <cfRule type="cellIs" dxfId="160" priority="32" operator="equal">
      <formula>"SIM"</formula>
    </cfRule>
  </conditionalFormatting>
  <conditionalFormatting sqref="BK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42:BK44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451:BK45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29" t="s">
        <v>1371</v>
      </c>
      <c r="C2" s="229"/>
      <c r="D2" s="229"/>
      <c r="E2" s="229"/>
      <c r="F2" s="229"/>
      <c r="G2" s="229"/>
    </row>
    <row r="3" spans="2:7" ht="15" customHeight="1">
      <c r="B3" s="230"/>
      <c r="C3" s="230"/>
      <c r="D3" s="230"/>
      <c r="E3" s="230"/>
      <c r="F3" s="230"/>
      <c r="G3" s="230"/>
    </row>
    <row r="4" spans="2:7">
      <c r="B4" s="158" t="s">
        <v>1372</v>
      </c>
      <c r="C4" s="158" t="s">
        <v>1373</v>
      </c>
      <c r="D4" s="158" t="s">
        <v>1374</v>
      </c>
      <c r="E4" s="158" t="s">
        <v>1375</v>
      </c>
      <c r="F4" s="158" t="s">
        <v>4</v>
      </c>
      <c r="G4" s="158" t="s">
        <v>1376</v>
      </c>
    </row>
    <row r="5" spans="2:7">
      <c r="B5" s="158"/>
      <c r="C5" s="158"/>
      <c r="D5" s="158"/>
      <c r="E5" s="158"/>
      <c r="F5" s="158"/>
      <c r="G5" s="158"/>
    </row>
    <row r="6" spans="2:7">
      <c r="B6" s="159" t="s">
        <v>1377</v>
      </c>
      <c r="C6" s="159">
        <v>407867</v>
      </c>
      <c r="D6" s="159" t="s">
        <v>1378</v>
      </c>
      <c r="E6" s="159" t="s">
        <v>712</v>
      </c>
      <c r="F6" s="159" t="s">
        <v>1379</v>
      </c>
      <c r="G6" s="160"/>
    </row>
    <row r="7" spans="2:7">
      <c r="B7" s="180" t="s">
        <v>1380</v>
      </c>
      <c r="C7" s="180">
        <v>293644</v>
      </c>
      <c r="D7" s="180" t="s">
        <v>1381</v>
      </c>
      <c r="E7" s="180" t="s">
        <v>712</v>
      </c>
      <c r="F7" s="180" t="s">
        <v>1379</v>
      </c>
      <c r="G7" s="181" t="s">
        <v>1382</v>
      </c>
    </row>
    <row r="8" spans="2:7">
      <c r="B8" s="159" t="s">
        <v>1383</v>
      </c>
      <c r="C8" s="159">
        <v>256790</v>
      </c>
      <c r="D8" s="159" t="s">
        <v>1384</v>
      </c>
      <c r="E8" s="159" t="s">
        <v>726</v>
      </c>
      <c r="F8" s="159" t="s">
        <v>1385</v>
      </c>
      <c r="G8" s="160">
        <v>46357</v>
      </c>
    </row>
    <row r="9" spans="2:7" ht="29.25">
      <c r="B9" s="159" t="s">
        <v>1386</v>
      </c>
      <c r="C9" s="159"/>
      <c r="D9" s="159"/>
      <c r="E9" s="159" t="s">
        <v>726</v>
      </c>
      <c r="F9" s="159" t="s">
        <v>1385</v>
      </c>
      <c r="G9" s="160" t="s">
        <v>1387</v>
      </c>
    </row>
    <row r="10" spans="2:7">
      <c r="B10" s="159" t="s">
        <v>1388</v>
      </c>
      <c r="C10" s="159">
        <v>265193</v>
      </c>
      <c r="D10" s="159" t="s">
        <v>1389</v>
      </c>
      <c r="E10" s="159" t="s">
        <v>760</v>
      </c>
      <c r="F10" s="159" t="s">
        <v>54</v>
      </c>
      <c r="G10" s="159" t="s">
        <v>1390</v>
      </c>
    </row>
    <row r="11" spans="2:7">
      <c r="B11" s="159" t="s">
        <v>1391</v>
      </c>
      <c r="C11" s="159">
        <v>293716</v>
      </c>
      <c r="D11" s="159" t="s">
        <v>1392</v>
      </c>
      <c r="E11" s="159" t="s">
        <v>760</v>
      </c>
      <c r="F11" s="159" t="s">
        <v>54</v>
      </c>
      <c r="G11" s="160">
        <v>46204</v>
      </c>
    </row>
    <row r="12" spans="2:7">
      <c r="B12" s="159" t="s">
        <v>1393</v>
      </c>
      <c r="C12" s="159">
        <v>257258</v>
      </c>
      <c r="D12" s="159" t="s">
        <v>1394</v>
      </c>
      <c r="E12" s="159" t="s">
        <v>772</v>
      </c>
      <c r="F12" s="159" t="s">
        <v>71</v>
      </c>
      <c r="G12" s="160">
        <v>46327</v>
      </c>
    </row>
    <row r="13" spans="2:7" ht="29.25">
      <c r="B13" s="159" t="s">
        <v>1395</v>
      </c>
      <c r="C13" s="159">
        <v>371147</v>
      </c>
      <c r="D13" s="159" t="s">
        <v>1396</v>
      </c>
      <c r="E13" s="159" t="s">
        <v>772</v>
      </c>
      <c r="F13" s="159" t="s">
        <v>71</v>
      </c>
      <c r="G13" s="159" t="s">
        <v>1390</v>
      </c>
    </row>
    <row r="14" spans="2:7">
      <c r="B14" s="159" t="s">
        <v>1397</v>
      </c>
      <c r="C14" s="159">
        <v>259230</v>
      </c>
      <c r="D14" s="159" t="s">
        <v>1398</v>
      </c>
      <c r="E14" s="159" t="s">
        <v>772</v>
      </c>
      <c r="F14" s="159" t="s">
        <v>71</v>
      </c>
      <c r="G14" s="160">
        <v>45992</v>
      </c>
    </row>
    <row r="15" spans="2:7">
      <c r="B15" s="159" t="s">
        <v>1399</v>
      </c>
      <c r="C15" s="159">
        <v>370705</v>
      </c>
      <c r="D15" s="159"/>
      <c r="E15" s="159" t="s">
        <v>772</v>
      </c>
      <c r="F15" s="159" t="s">
        <v>71</v>
      </c>
      <c r="G15" s="159" t="s">
        <v>1390</v>
      </c>
    </row>
    <row r="16" spans="2:7" ht="29.25">
      <c r="B16" s="159" t="s">
        <v>1400</v>
      </c>
      <c r="C16" s="159">
        <v>258542</v>
      </c>
      <c r="D16" s="159" t="s">
        <v>1401</v>
      </c>
      <c r="E16" s="159" t="s">
        <v>776</v>
      </c>
      <c r="F16" s="159" t="s">
        <v>335</v>
      </c>
      <c r="G16" s="160">
        <v>45962</v>
      </c>
    </row>
    <row r="17" spans="2:7" ht="29.25">
      <c r="B17" s="159" t="s">
        <v>1402</v>
      </c>
      <c r="C17" s="159">
        <v>257050</v>
      </c>
      <c r="D17" s="159" t="s">
        <v>1403</v>
      </c>
      <c r="E17" s="159" t="s">
        <v>776</v>
      </c>
      <c r="F17" s="159" t="s">
        <v>335</v>
      </c>
      <c r="G17" s="160">
        <v>46357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11" sqref="D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31" t="s">
        <v>1404</v>
      </c>
      <c r="C2" s="231"/>
      <c r="D2" s="231"/>
      <c r="E2" s="231"/>
      <c r="F2" s="231"/>
      <c r="G2" s="231"/>
    </row>
    <row r="3" spans="2:7" ht="19.5" customHeight="1">
      <c r="B3" s="231"/>
      <c r="C3" s="231"/>
      <c r="D3" s="231"/>
      <c r="E3" s="231"/>
      <c r="F3" s="231"/>
      <c r="G3" s="231"/>
    </row>
    <row r="4" spans="2:7" ht="19.5" customHeight="1">
      <c r="B4" s="161" t="s">
        <v>1405</v>
      </c>
      <c r="C4" s="161" t="s">
        <v>1406</v>
      </c>
      <c r="D4" s="161" t="s">
        <v>1407</v>
      </c>
      <c r="E4" s="161" t="s">
        <v>1408</v>
      </c>
      <c r="F4" s="158" t="s">
        <v>1409</v>
      </c>
      <c r="G4" s="161" t="s">
        <v>1410</v>
      </c>
    </row>
    <row r="5" spans="2:7" ht="19.5" customHeight="1">
      <c r="B5" s="165"/>
      <c r="C5" s="165"/>
      <c r="D5" s="166"/>
      <c r="E5" s="165"/>
      <c r="F5" s="167"/>
      <c r="G5" s="165"/>
    </row>
    <row r="6" spans="2:7" ht="19.5" customHeight="1">
      <c r="B6" s="165" t="s">
        <v>712</v>
      </c>
      <c r="C6" s="165">
        <v>9341</v>
      </c>
      <c r="D6" s="166">
        <v>46055</v>
      </c>
      <c r="E6" s="165">
        <v>8.5</v>
      </c>
      <c r="F6" s="167" t="s">
        <v>1411</v>
      </c>
      <c r="G6" s="165"/>
    </row>
    <row r="7" spans="2:7" ht="19.5" customHeight="1">
      <c r="B7" s="165" t="s">
        <v>726</v>
      </c>
      <c r="C7" s="165">
        <v>7629</v>
      </c>
      <c r="D7" s="166">
        <v>46062</v>
      </c>
      <c r="E7" s="165">
        <v>11000</v>
      </c>
      <c r="F7" s="167" t="s">
        <v>1412</v>
      </c>
      <c r="G7" s="165"/>
    </row>
    <row r="8" spans="2:7" ht="19.5" customHeight="1">
      <c r="B8" s="165" t="s">
        <v>760</v>
      </c>
      <c r="C8" s="165">
        <v>7694</v>
      </c>
      <c r="D8" s="166">
        <v>46069</v>
      </c>
      <c r="E8" s="165">
        <v>8000</v>
      </c>
      <c r="F8" s="167" t="s">
        <v>1411</v>
      </c>
      <c r="G8" s="165"/>
    </row>
    <row r="9" spans="2:7" ht="19.5" customHeight="1">
      <c r="B9" s="195" t="s">
        <v>772</v>
      </c>
      <c r="C9" s="195">
        <v>7663</v>
      </c>
      <c r="D9" s="196">
        <v>46056</v>
      </c>
      <c r="E9" s="195">
        <v>9000</v>
      </c>
      <c r="F9" s="197" t="s">
        <v>1411</v>
      </c>
      <c r="G9" s="195" t="s">
        <v>1413</v>
      </c>
    </row>
    <row r="10" spans="2:7" ht="19.5" customHeight="1">
      <c r="B10" s="165" t="s">
        <v>772</v>
      </c>
      <c r="C10" s="165">
        <v>9402</v>
      </c>
      <c r="D10" s="166">
        <v>46070</v>
      </c>
      <c r="E10" s="165">
        <v>7000</v>
      </c>
      <c r="F10" s="167" t="s">
        <v>1411</v>
      </c>
      <c r="G10" s="165"/>
    </row>
    <row r="11" spans="2:7" ht="19.5" customHeight="1">
      <c r="B11" s="165" t="s">
        <v>1414</v>
      </c>
      <c r="C11" s="165">
        <v>9038</v>
      </c>
      <c r="D11" s="166">
        <v>46070</v>
      </c>
      <c r="E11" s="165">
        <v>9637</v>
      </c>
      <c r="F11" s="167" t="s">
        <v>1415</v>
      </c>
      <c r="G11" s="165"/>
    </row>
    <row r="12" spans="2:7" ht="19.5" customHeight="1">
      <c r="B12" s="165" t="s">
        <v>749</v>
      </c>
      <c r="C12" s="165" t="s">
        <v>1416</v>
      </c>
      <c r="D12" s="166">
        <v>46066</v>
      </c>
      <c r="E12" s="165">
        <v>9500</v>
      </c>
      <c r="F12" s="167" t="s">
        <v>1417</v>
      </c>
      <c r="G12" s="165"/>
    </row>
    <row r="13" spans="2:7" ht="19.5" customHeight="1">
      <c r="B13" s="165" t="s">
        <v>749</v>
      </c>
      <c r="C13" s="165" t="s">
        <v>1418</v>
      </c>
      <c r="D13" s="166">
        <v>46066</v>
      </c>
      <c r="E13" s="165">
        <v>10500</v>
      </c>
      <c r="F13" s="167" t="s">
        <v>1417</v>
      </c>
      <c r="G13" s="165"/>
    </row>
    <row r="14" spans="2:7" ht="19.5" customHeight="1">
      <c r="B14" s="165" t="s">
        <v>749</v>
      </c>
      <c r="C14" s="165" t="s">
        <v>1419</v>
      </c>
      <c r="D14" s="166">
        <v>46066</v>
      </c>
      <c r="E14" s="165">
        <v>9000</v>
      </c>
      <c r="F14" s="167" t="s">
        <v>1417</v>
      </c>
      <c r="G14" s="165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2" t="s">
        <v>1420</v>
      </c>
      <c r="D5" s="233"/>
      <c r="E5" s="233"/>
      <c r="F5" s="233"/>
      <c r="G5" s="233"/>
      <c r="H5" s="233"/>
      <c r="I5" s="233"/>
      <c r="J5" s="234"/>
      <c r="K5" s="235" t="s">
        <v>1421</v>
      </c>
      <c r="L5" s="236"/>
      <c r="M5" s="236"/>
      <c r="N5" s="236"/>
      <c r="O5" s="237" t="s">
        <v>1422</v>
      </c>
      <c r="P5" s="238"/>
    </row>
    <row r="6" spans="1:16" s="74" customFormat="1" ht="15" customHeight="1">
      <c r="A6" s="66" t="s">
        <v>1423</v>
      </c>
      <c r="B6" s="75" t="s">
        <v>1424</v>
      </c>
      <c r="C6" s="76" t="s">
        <v>626</v>
      </c>
      <c r="D6" s="77" t="s">
        <v>627</v>
      </c>
      <c r="E6" s="76" t="s">
        <v>1425</v>
      </c>
      <c r="F6" s="76" t="s">
        <v>617</v>
      </c>
      <c r="G6" s="76" t="s">
        <v>621</v>
      </c>
      <c r="H6" s="115" t="s">
        <v>1426</v>
      </c>
      <c r="I6" s="78" t="s">
        <v>622</v>
      </c>
      <c r="J6" s="78" t="s">
        <v>623</v>
      </c>
      <c r="K6" s="79" t="s">
        <v>617</v>
      </c>
      <c r="L6" s="79" t="s">
        <v>1427</v>
      </c>
      <c r="M6" s="80" t="s">
        <v>1426</v>
      </c>
      <c r="N6" s="81" t="s">
        <v>621</v>
      </c>
      <c r="O6" s="156" t="s">
        <v>664</v>
      </c>
      <c r="P6" s="133" t="s">
        <v>1428</v>
      </c>
    </row>
    <row r="7" spans="1:16" hidden="1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 hidden="1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 hidden="1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 hidden="1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 hidden="1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 hidden="1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 hidden="1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 hidden="1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 hidden="1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 hidden="1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 hidden="1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 hidden="1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 hidden="1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 hidden="1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 hidden="1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 hidden="1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 hidden="1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 hidden="1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 hidden="1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 hidden="1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 hidden="1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 hidden="1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 hidden="1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 hidden="1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 hidden="1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 hidden="1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 hidden="1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 hidden="1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 hidden="1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 hidden="1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 hidden="1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 hidden="1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 hidden="1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 hidden="1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 hidden="1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 hidden="1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 hidden="1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 hidden="1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 hidden="1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 hidden="1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 hidden="1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 hidden="1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 hidden="1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 hidden="1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 hidden="1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 hidden="1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 hidden="1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 hidden="1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 hidden="1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 hidden="1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 hidden="1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 hidden="1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 hidden="1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 hidden="1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 hidden="1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 hidden="1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 hidden="1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 hidden="1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 hidden="1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 hidden="1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 hidden="1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 hidden="1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 hidden="1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 hidden="1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 hidden="1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 hidden="1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 hidden="1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 hidden="1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 hidden="1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 hidden="1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 hidden="1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 hidden="1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 hidden="1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 hidden="1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 hidden="1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 hidden="1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 hidden="1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 hidden="1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 hidden="1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 hidden="1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 hidden="1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 hidden="1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 hidden="1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 hidden="1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 hidden="1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 hidden="1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 hidden="1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 hidden="1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 hidden="1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 hidden="1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 hidden="1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 hidden="1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 hidden="1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 hidden="1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 hidden="1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 hidden="1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 hidden="1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 hidden="1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 hidden="1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 hidden="1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 hidden="1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 hidden="1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 hidden="1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 hidden="1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 hidden="1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 hidden="1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 hidden="1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 hidden="1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 hidden="1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 hidden="1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 hidden="1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 hidden="1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 hidden="1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 hidden="1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 hidden="1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 hidden="1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 hidden="1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 hidden="1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 hidden="1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 hidden="1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 hidden="1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 hidden="1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 hidden="1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 hidden="1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 hidden="1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 hidden="1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 hidden="1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 hidden="1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 hidden="1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 hidden="1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 hidden="1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 hidden="1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 hidden="1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 hidden="1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 hidden="1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 hidden="1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 hidden="1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 hidden="1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 hidden="1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 hidden="1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 hidden="1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 hidden="1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 hidden="1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 hidden="1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 hidden="1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 hidden="1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 hidden="1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 hidden="1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 hidden="1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 hidden="1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 hidden="1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 hidden="1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 hidden="1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 hidden="1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 hidden="1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 hidden="1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 hidden="1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 hidden="1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 hidden="1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 hidden="1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 hidden="1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 hidden="1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 hidden="1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 hidden="1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 hidden="1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 hidden="1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 hidden="1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 hidden="1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 hidden="1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 hidden="1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 hidden="1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 hidden="1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 hidden="1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 hidden="1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 hidden="1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 hidden="1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 hidden="1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 hidden="1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 hidden="1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 hidden="1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 hidden="1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 hidden="1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 hidden="1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 hidden="1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 hidden="1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 hidden="1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 hidden="1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 hidden="1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 hidden="1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 hidden="1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 hidden="1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 hidden="1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 hidden="1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 hidden="1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 hidden="1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 hidden="1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 hidden="1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 hidden="1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 hidden="1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 hidden="1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 hidden="1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 hidden="1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 hidden="1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 hidden="1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 hidden="1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 hidden="1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 hidden="1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 hidden="1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 hidden="1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 hidden="1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 hidden="1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 hidden="1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 hidden="1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 hidden="1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 hidden="1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 hidden="1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 hidden="1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 hidden="1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 hidden="1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 hidden="1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 hidden="1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 hidden="1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 hidden="1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 hidden="1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 hidden="1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 hidden="1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 hidden="1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 hidden="1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 hidden="1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 hidden="1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 hidden="1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 hidden="1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 hidden="1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 hidden="1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 hidden="1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 hidden="1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 hidden="1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 hidden="1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 hidden="1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 hidden="1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 hidden="1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2</v>
      </c>
      <c r="P308" s="147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>
        <f>IF(SP_SUL!BH310="","*",SP_SUL!BH310)</f>
        <v>0</v>
      </c>
      <c r="P310" s="147" t="str">
        <f>IF($A$2=1,IF(SP_SUL!BJ310="","*",SP_SUL!BJ310),IF(SP_SUL!BK310="","*",SP_SUL!BK310))</f>
        <v xml:space="preserve">MC1 15h57 / 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>
        <f>IF(SP_SUL!BH311="","*",SP_SUL!BH311)</f>
        <v>0</v>
      </c>
      <c r="P311" s="147" t="str">
        <f>IF($A$2=1,IF(SP_SUL!BJ311="","*",SP_SUL!BJ311),IF(SP_SUL!BK311="","*",SP_SUL!BK311))</f>
        <v>MC1 15h23 / Cancelado a descarga devido MNB do i27 em ZMB-1</v>
      </c>
    </row>
    <row r="312" spans="1:16" hidden="1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>
        <f>IF(SP_SUL!BH313="","*",SP_SUL!BH313)</f>
        <v>0</v>
      </c>
      <c r="P313" s="147" t="str">
        <f>IF($A$2=1,IF(SP_SUL!BJ313="","*",SP_SUL!BJ313),IF(SP_SUL!BK313="","*",SP_SUL!BK313))</f>
        <v>TP pronto 08h16 / Sem oportunidade de faixa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>
        <f>IF(SP_SUL!BH314="","*",SP_SUL!BH314)</f>
        <v>0</v>
      </c>
      <c r="P314" s="147" t="str">
        <f>IF($A$2=1,IF(SP_SUL!BJ314="","*",SP_SUL!BJ314),IF(SP_SUL!BK314="","*",SP_SUL!BK314))</f>
        <v>MC1 08h49 / Sem oportundiade de faixa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Cancelado, devido priorização do V93 /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 hidden="1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2</v>
      </c>
      <c r="P319" s="147" t="str">
        <f>IF($A$2=1,IF(SP_SUL!BJ319="","*",SP_SUL!BJ319),IF(SP_SUL!BK319="","*",SP_SUL!BK319))</f>
        <v>Realizado intervalo das 13h10 até 16h10.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>
        <f>IF(SP_SUL!BH320="","*",SP_SUL!BH320)</f>
        <v>2</v>
      </c>
      <c r="P320" s="147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>
        <f>IF(SP_SUL!BH321="","*",SP_SUL!BH321)</f>
        <v>0</v>
      </c>
      <c r="P321" s="147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>
        <f>IF(SP_SUL!BH322="","*",SP_SUL!BH322)</f>
        <v>2</v>
      </c>
      <c r="P322" s="147" t="str">
        <f>IF($A$2=1,IF(SP_SUL!BJ322="","*",SP_SUL!BJ322),IF(SP_SUL!BK322="","*",SP_SUL!BK322))</f>
        <v>TP pronto 12h00 / Realizado intervalo das 12h11 até 15h11.</v>
      </c>
    </row>
    <row r="323" spans="1:16" hidden="1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8.3333333333333329E-2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2</v>
      </c>
      <c r="P326" s="147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8.3333333333333329E-2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2</v>
      </c>
      <c r="P327" s="147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2</v>
      </c>
      <c r="P329" s="147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2</v>
      </c>
      <c r="P332" s="147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 hidden="1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2</v>
      </c>
      <c r="P338" s="147" t="str">
        <f>IF($A$2=1,IF(SP_SUL!BJ338="","*",SP_SUL!BJ338),IF(SP_SUL!BK338="","*",SP_SUL!BK338))</f>
        <v>MC1 07h50 / autorizado entrada na via 08h47 / Realizado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 hidden="1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6.25E-2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>
        <f>IF(SP_SUL!BH345="","*",SP_SUL!BH345)</f>
        <v>2</v>
      </c>
      <c r="P345" s="147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2">
        <f>IF(SP_SUL!B346="","*",SP_SUL!B346)</f>
        <v>46066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CLEBISON (TP-728)</v>
      </c>
      <c r="F346" s="83" t="str">
        <f>IF(SP_SUL!H346="","*",SP_SUL!H346)</f>
        <v>-</v>
      </c>
      <c r="G346" s="83" t="str">
        <f>IF(SP_SUL!M346="","*",SP_SUL!M346)</f>
        <v>ZKW-ZLU</v>
      </c>
      <c r="H346" s="116">
        <f>IF(SP_SUL!K346="","*",SP_SUL!K346)</f>
        <v>102.5</v>
      </c>
      <c r="I346" s="113">
        <f>IF(SP_SUL!O346="","*",SP_SUL!O346)</f>
        <v>0.45833333333333331</v>
      </c>
      <c r="J346" s="113">
        <f>IF(SP_SUL!P346="","*",SP_SUL!P346)</f>
        <v>6.9444444444444447E-4</v>
      </c>
      <c r="K346" s="83" t="str">
        <f>IF(SP_SUL!AK346="","*",SP_SUL!AK346)</f>
        <v>-</v>
      </c>
      <c r="L346" s="83" t="str">
        <f>IF(SP_SUL!AM346="","*",SP_SUL!AM346)</f>
        <v>ZKW-ZLU</v>
      </c>
      <c r="M346" s="83">
        <f>IF(SP_SUL!AP346="","*",SP_SUL!AP346)</f>
        <v>102.5</v>
      </c>
      <c r="N346" s="83" t="str">
        <f>IF(SP_SUL!AM346="","*",SP_SUL!AM346)</f>
        <v>ZKW-ZLU</v>
      </c>
      <c r="O346" s="110">
        <f>IF(SP_SUL!BH346="","*",SP_SUL!BH346)</f>
        <v>2</v>
      </c>
      <c r="P346" s="147" t="str">
        <f>IF($A$2=1,IF(SP_SUL!BJ346="","*",SP_SUL!BJ346),IF(SP_SUL!BK346="","*",SP_SUL!BK346))</f>
        <v>Realizado intervalo das 12h09 até 15h09</v>
      </c>
    </row>
    <row r="347" spans="1:16">
      <c r="A347" s="82">
        <f>IF(SP_SUL!B347="","*",SP_SUL!B347)</f>
        <v>46066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ISMAEL(TP-726)</v>
      </c>
      <c r="F347" s="83" t="str">
        <f>IF(SP_SUL!H347="","*",SP_SUL!H347)</f>
        <v>-</v>
      </c>
      <c r="G347" s="83" t="str">
        <f>IF(SP_SUL!M347="","*",SP_SUL!M347)</f>
        <v>ZKW-ZLU</v>
      </c>
      <c r="H347" s="116">
        <f>IF(SP_SUL!K347="","*",SP_SUL!K347)</f>
        <v>102.5</v>
      </c>
      <c r="I347" s="113">
        <f>IF(SP_SUL!O347="","*",SP_SUL!O347)</f>
        <v>0.45833333333333331</v>
      </c>
      <c r="J347" s="113">
        <f>IF(SP_SUL!P347="","*",SP_SUL!P347)</f>
        <v>6.9444444444444447E-4</v>
      </c>
      <c r="K347" s="83" t="str">
        <f>IF(SP_SUL!AK347="","*",SP_SUL!AK347)</f>
        <v>-</v>
      </c>
      <c r="L347" s="83" t="str">
        <f>IF(SP_SUL!AM347="","*",SP_SUL!AM347)</f>
        <v>ZKW-ZLU</v>
      </c>
      <c r="M347" s="83">
        <f>IF(SP_SUL!AP347="","*",SP_SUL!AP347)</f>
        <v>102.5</v>
      </c>
      <c r="N347" s="83" t="str">
        <f>IF(SP_SUL!AM347="","*",SP_SUL!AM347)</f>
        <v>ZKW-ZLU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das 12h09 até 15h09</v>
      </c>
    </row>
    <row r="348" spans="1:16" hidden="1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 hidden="1">
      <c r="A349" s="82">
        <f>IF(SP_SUL!B349="","*",SP_SUL!B349)</f>
        <v>46067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ZBV-ZRX</v>
      </c>
      <c r="E349" s="83" t="str">
        <f>IF(SP_SUL!D349="","*",SP_SUL!D349)</f>
        <v>EXPANSÃO TURMA 1</v>
      </c>
      <c r="F349" s="83" t="str">
        <f>IF(SP_SUL!H349="","*",SP_SUL!H349)</f>
        <v>ZCD1</v>
      </c>
      <c r="G349" s="83" t="str">
        <f>IF(SP_SUL!M349="","*",SP_SUL!M349)</f>
        <v>ZCD</v>
      </c>
      <c r="H349" s="116">
        <f>IF(SP_SUL!K349="","*",SP_SUL!K349)</f>
        <v>113</v>
      </c>
      <c r="I349" s="113">
        <f>IF(SP_SUL!O349="","*",SP_SUL!O349)</f>
        <v>0.375</v>
      </c>
      <c r="J349" s="113">
        <f>IF(SP_SUL!P349="","*",SP_SUL!P349)</f>
        <v>6.25E-2</v>
      </c>
      <c r="K349" s="83" t="str">
        <f>IF(SP_SUL!AK349="","*",SP_SUL!AK349)</f>
        <v>ZCD1</v>
      </c>
      <c r="L349" s="83" t="str">
        <f>IF(SP_SUL!AM349="","*",SP_SUL!AM349)</f>
        <v>ZCD</v>
      </c>
      <c r="M349" s="83">
        <f>IF(SP_SUL!AP349="","*",SP_SUL!AP349)</f>
        <v>113</v>
      </c>
      <c r="N349" s="83" t="str">
        <f>IF(SP_SUL!AM349="","*",SP_SUL!AM349)</f>
        <v>ZCD</v>
      </c>
      <c r="O349" s="110">
        <f>IF(SP_SUL!BH349="","*",SP_SUL!BH349)</f>
        <v>2</v>
      </c>
      <c r="P349" s="147" t="str">
        <f>IF($A$2=1,IF(SP_SUL!BJ349="","*",SP_SUL!BJ349),IF(SP_SUL!BK349="","*",SP_SUL!BK349))</f>
        <v>Intervalo das 08:25h as 10:05h</v>
      </c>
    </row>
    <row r="350" spans="1:16" hidden="1">
      <c r="A350" s="82">
        <f>IF(SP_SUL!B350="","*",SP_SUL!B350)</f>
        <v>46067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ZBV-ZRX</v>
      </c>
      <c r="E350" s="83" t="str">
        <f>IF(SP_SUL!D350="","*",SP_SUL!D350)</f>
        <v>KLECIO (TP-699)</v>
      </c>
      <c r="F350" s="83" t="str">
        <f>IF(SP_SUL!H350="","*",SP_SUL!H350)</f>
        <v>-</v>
      </c>
      <c r="G350" s="83" t="str">
        <f>IF(SP_SUL!M350="","*",SP_SUL!M350)</f>
        <v>ZSW-ZTT</v>
      </c>
      <c r="H350" s="116">
        <f>IF(SP_SUL!K350="","*",SP_SUL!K350)</f>
        <v>92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ZSW-ZTT</v>
      </c>
      <c r="M350" s="83">
        <f>IF(SP_SUL!AP350="","*",SP_SUL!AP350)</f>
        <v>92</v>
      </c>
      <c r="N350" s="83" t="str">
        <f>IF(SP_SUL!AM350="","*",SP_SUL!AM350)</f>
        <v>ZSW-ZTT</v>
      </c>
      <c r="O350" s="110">
        <f>IF(SP_SUL!BH350="","*",SP_SUL!BH350)</f>
        <v>0</v>
      </c>
      <c r="P350" s="147" t="str">
        <f>IF($A$2=1,IF(SP_SUL!BJ350="","*",SP_SUL!BJ350),IF(SP_SUL!BK350="","*",SP_SUL!BK350))</f>
        <v>Pronto as 7h - sem previsão de faixa</v>
      </c>
    </row>
    <row r="351" spans="1:16" hidden="1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 hidden="1">
      <c r="A352" s="82">
        <f>IF(SP_SUL!B352="","*",SP_SUL!B352)</f>
        <v>46067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ZBV-ZKE</v>
      </c>
      <c r="E352" s="83" t="str">
        <f>IF(SP_SUL!D352="","*",SP_SUL!D352)</f>
        <v>ROGÉRIO (TP-730)</v>
      </c>
      <c r="F352" s="83" t="str">
        <f>IF(SP_SUL!H352="","*",SP_SUL!H352)</f>
        <v>-</v>
      </c>
      <c r="G352" s="83" t="str">
        <f>IF(SP_SUL!M352="","*",SP_SUL!M352)</f>
        <v>ZYU-ZST</v>
      </c>
      <c r="H352" s="116">
        <f>IF(SP_SUL!K352="","*",SP_SUL!K352)</f>
        <v>206.9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ZYU-ZST</v>
      </c>
      <c r="M352" s="83">
        <f>IF(SP_SUL!AP352="","*",SP_SUL!AP352)</f>
        <v>206.9</v>
      </c>
      <c r="N352" s="83" t="str">
        <f>IF(SP_SUL!AM352="","*",SP_SUL!AM352)</f>
        <v>ZYU-ZST</v>
      </c>
      <c r="O352" s="110">
        <f>IF(SP_SUL!BH352="","*",SP_SUL!BH352)</f>
        <v>2</v>
      </c>
      <c r="P352" s="147" t="str">
        <f>IF($A$2=1,IF(SP_SUL!BJ352="","*",SP_SUL!BJ352),IF(SP_SUL!BK352="","*",SP_SUL!BK352))</f>
        <v>Trabalhou em boletim</v>
      </c>
    </row>
    <row r="353" spans="1:16" hidden="1">
      <c r="A353" s="82">
        <f>IF(SP_SUL!B353="","*",SP_SUL!B353)</f>
        <v>46067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ZBV-ZKE</v>
      </c>
      <c r="E353" s="83" t="str">
        <f>IF(SP_SUL!D353="","*",SP_SUL!D353)</f>
        <v>V93</v>
      </c>
      <c r="F353" s="83" t="str">
        <f>IF(SP_SUL!H353="","*",SP_SUL!H353)</f>
        <v>ZYU1</v>
      </c>
      <c r="G353" s="83" t="str">
        <f>IF(SP_SUL!M353="","*",SP_SUL!M353)</f>
        <v>ZYU-ZST</v>
      </c>
      <c r="H353" s="116">
        <f>IF(SP_SUL!K353="","*",SP_SUL!K353)</f>
        <v>204.4</v>
      </c>
      <c r="I353" s="113">
        <f>IF(SP_SUL!O353="","*",SP_SUL!O353)</f>
        <v>0.375</v>
      </c>
      <c r="J353" s="113">
        <f>IF(SP_SUL!P353="","*",SP_SUL!P353)</f>
        <v>8.3333333333333329E-2</v>
      </c>
      <c r="K353" s="83" t="str">
        <f>IF(SP_SUL!AK353="","*",SP_SUL!AK353)</f>
        <v>ZYU1</v>
      </c>
      <c r="L353" s="83" t="str">
        <f>IF(SP_SUL!AM353="","*",SP_SUL!AM353)</f>
        <v>ZYU-ZST</v>
      </c>
      <c r="M353" s="83">
        <f>IF(SP_SUL!AP353="","*",SP_SUL!AP353)</f>
        <v>204.4</v>
      </c>
      <c r="N353" s="83" t="str">
        <f>IF(SP_SUL!AM353="","*",SP_SUL!AM353)</f>
        <v>ZYU-ZST</v>
      </c>
      <c r="O353" s="110">
        <f>IF(SP_SUL!BH353="","*",SP_SUL!BH353)</f>
        <v>0</v>
      </c>
      <c r="P353" s="147" t="str">
        <f>IF($A$2=1,IF(SP_SUL!BJ353="","*",SP_SUL!BJ353),IF(SP_SUL!BK353="","*",SP_SUL!BK353))</f>
        <v>Não enviou MC1  - Equipe de folga</v>
      </c>
    </row>
    <row r="354" spans="1:16" hidden="1">
      <c r="A354" s="82">
        <f>IF(SP_SUL!B354="","*",SP_SUL!B354)</f>
        <v>46067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ZBV-ZKE</v>
      </c>
      <c r="E354" s="83" t="str">
        <f>IF(SP_SUL!D354="","*",SP_SUL!D354)</f>
        <v>ROBSON (TF-701)</v>
      </c>
      <c r="F354" s="83" t="str">
        <f>IF(SP_SUL!H354="","*",SP_SUL!H354)</f>
        <v>-</v>
      </c>
      <c r="G354" s="83" t="str">
        <f>IF(SP_SUL!M354="","*",SP_SUL!M354)</f>
        <v>ZDY-ZFY</v>
      </c>
      <c r="H354" s="116">
        <f>IF(SP_SUL!K354="","*",SP_SUL!K354)</f>
        <v>190.3</v>
      </c>
      <c r="I354" s="113">
        <f>IF(SP_SUL!O354="","*",SP_SUL!O354)</f>
        <v>0.375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ZDY-ZFY</v>
      </c>
      <c r="M354" s="83">
        <f>IF(SP_SUL!AP354="","*",SP_SUL!AP354)</f>
        <v>190.3</v>
      </c>
      <c r="N354" s="83" t="str">
        <f>IF(SP_SUL!AM354="","*",SP_SUL!AM354)</f>
        <v>ZDY-ZFY</v>
      </c>
      <c r="O354" s="110">
        <f>IF(SP_SUL!BH354="","*",SP_SUL!BH354)</f>
        <v>2</v>
      </c>
      <c r="P354" s="147" t="str">
        <f>IF($A$2=1,IF(SP_SUL!BJ354="","*",SP_SUL!BJ354),IF(SP_SUL!BK354="","*",SP_SUL!BK354))</f>
        <v>Trabalhou em boletim</v>
      </c>
    </row>
    <row r="355" spans="1:16" hidden="1">
      <c r="A355" s="82" t="str">
        <f>IF(SP_SUL!B355="","*",SP_SUL!B355)</f>
        <v>*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ZBV-ZKE</v>
      </c>
      <c r="E355" s="83" t="str">
        <f>IF(SP_SUL!D355="","*",SP_SUL!D355)</f>
        <v>JACIANO (TF-674)</v>
      </c>
      <c r="F355" s="83" t="str">
        <f>IF(SP_SUL!H355="","*",SP_SUL!H355)</f>
        <v>-</v>
      </c>
      <c r="G355" s="83" t="str">
        <f>IF(SP_SUL!M355="","*",SP_SUL!M355)</f>
        <v>ZDY-ZFY</v>
      </c>
      <c r="H355" s="116">
        <f>IF(SP_SUL!K355="","*",SP_SUL!K355)</f>
        <v>191</v>
      </c>
      <c r="I355" s="113">
        <f>IF(SP_SUL!O355="","*",SP_SUL!O355)</f>
        <v>0.375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ZDY-ZFY</v>
      </c>
      <c r="M355" s="83">
        <f>IF(SP_SUL!AP355="","*",SP_SUL!AP355)</f>
        <v>191</v>
      </c>
      <c r="N355" s="83" t="str">
        <f>IF(SP_SUL!AM355="","*",SP_SUL!AM355)</f>
        <v>ZDY-ZFY</v>
      </c>
      <c r="O355" s="110">
        <f>IF(SP_SUL!BH355="","*",SP_SUL!BH355)</f>
        <v>2</v>
      </c>
      <c r="P355" s="147" t="str">
        <f>IF($A$2=1,IF(SP_SUL!BJ355="","*",SP_SUL!BJ355),IF(SP_SUL!BK355="","*",SP_SUL!BK355))</f>
        <v>Trabalhou em boletim</v>
      </c>
    </row>
    <row r="356" spans="1:16" hidden="1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 hidden="1">
      <c r="A357" s="82">
        <f>IF(SP_SUL!B357="","*",SP_SUL!B357)</f>
        <v>46067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ZKE-ZEV</v>
      </c>
      <c r="E357" s="83" t="str">
        <f>IF(SP_SUL!D357="","*",SP_SUL!D357)</f>
        <v>E17</v>
      </c>
      <c r="F357" s="83" t="str">
        <f>IF(SP_SUL!H357="","*",SP_SUL!H357)</f>
        <v>102ZKW2</v>
      </c>
      <c r="G357" s="83" t="str">
        <f>IF(SP_SUL!M357="","*",SP_SUL!M357)</f>
        <v>ZKW-ZLU</v>
      </c>
      <c r="H357" s="116">
        <f>IF(SP_SUL!K357="","*",SP_SUL!K357)</f>
        <v>100.95099999999999</v>
      </c>
      <c r="I357" s="113">
        <f>IF(SP_SUL!O357="","*",SP_SUL!O357)</f>
        <v>0.39583333333333331</v>
      </c>
      <c r="J357" s="113">
        <f>IF(SP_SUL!P357="","*",SP_SUL!P357)</f>
        <v>0.125</v>
      </c>
      <c r="K357" s="83" t="str">
        <f>IF(SP_SUL!AK357="","*",SP_SUL!AK357)</f>
        <v>102ZKW2</v>
      </c>
      <c r="L357" s="83" t="str">
        <f>IF(SP_SUL!AM357="","*",SP_SUL!AM357)</f>
        <v>ZKW-ZLU</v>
      </c>
      <c r="M357" s="83">
        <f>IF(SP_SUL!AP357="","*",SP_SUL!AP357)</f>
        <v>100.95099999999999</v>
      </c>
      <c r="N357" s="83" t="str">
        <f>IF(SP_SUL!AM357="","*",SP_SUL!AM357)</f>
        <v>ZKW-ZLU</v>
      </c>
      <c r="O357" s="110">
        <f>IF(SP_SUL!BH357="","*",SP_SUL!BH357)</f>
        <v>0</v>
      </c>
      <c r="P357" s="147" t="str">
        <f>IF($A$2=1,IF(SP_SUL!BJ357="","*",SP_SUL!BJ357),IF(SP_SUL!BK357="","*",SP_SUL!BK357))</f>
        <v>MC1 08:11h - sem oportunidade</v>
      </c>
    </row>
    <row r="358" spans="1:16" hidden="1">
      <c r="A358" s="82">
        <f>IF(SP_SUL!B358="","*",SP_SUL!B358)</f>
        <v>46067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ZKE-ZEV</v>
      </c>
      <c r="E358" s="83" t="str">
        <f>IF(SP_SUL!D358="","*",SP_SUL!D358)</f>
        <v>W60</v>
      </c>
      <c r="F358" s="83" t="str">
        <f>IF(SP_SUL!H358="","*",SP_SUL!H358)</f>
        <v>102ZKW2</v>
      </c>
      <c r="G358" s="83" t="str">
        <f>IF(SP_SUL!M358="","*",SP_SUL!M358)</f>
        <v>ZKW-ZLU</v>
      </c>
      <c r="H358" s="116">
        <f>IF(SP_SUL!K358="","*",SP_SUL!K358)</f>
        <v>103.6</v>
      </c>
      <c r="I358" s="113">
        <f>IF(SP_SUL!O358="","*",SP_SUL!O358)</f>
        <v>0.39583333333333331</v>
      </c>
      <c r="J358" s="113">
        <f>IF(SP_SUL!P358="","*",SP_SUL!P358)</f>
        <v>4.1666666666666664E-2</v>
      </c>
      <c r="K358" s="83" t="str">
        <f>IF(SP_SUL!AK358="","*",SP_SUL!AK358)</f>
        <v>102ZKW2</v>
      </c>
      <c r="L358" s="83" t="str">
        <f>IF(SP_SUL!AM358="","*",SP_SUL!AM358)</f>
        <v>ZKW-ZLU</v>
      </c>
      <c r="M358" s="83">
        <f>IF(SP_SUL!AP358="","*",SP_SUL!AP358)</f>
        <v>103.6</v>
      </c>
      <c r="N358" s="83" t="str">
        <f>IF(SP_SUL!AM358="","*",SP_SUL!AM358)</f>
        <v>ZKW-ZLU</v>
      </c>
      <c r="O358" s="110">
        <f>IF(SP_SUL!BH358="","*",SP_SUL!BH358)</f>
        <v>2</v>
      </c>
      <c r="P358" s="147" t="str">
        <f>IF($A$2=1,IF(SP_SUL!BJ358="","*",SP_SUL!BJ358),IF(SP_SUL!BK358="","*",SP_SUL!BK358))</f>
        <v>MC1 09:02h - autorizado as 12:30h</v>
      </c>
    </row>
    <row r="359" spans="1:16" hidden="1">
      <c r="A359" s="82">
        <f>IF(SP_SUL!B359="","*",SP_SUL!B359)</f>
        <v>46067</v>
      </c>
      <c r="B359" s="83" t="str">
        <f>IF(SP_SUL!X359="","*",SP_SUL!X359)</f>
        <v>Oportunidade</v>
      </c>
      <c r="C359" s="83" t="str">
        <f>IF(SP_SUL!S359="","*",SP_SUL!S359)</f>
        <v>SP SUL</v>
      </c>
      <c r="D359" s="83" t="str">
        <f>IF(SP_SUL!T359="","*",SP_SUL!T359)</f>
        <v>ZKE-ZEV</v>
      </c>
      <c r="E359" s="83" t="str">
        <f>IF(SP_SUL!D359="","*",SP_SUL!D359)</f>
        <v>DIEGO (TP-681)</v>
      </c>
      <c r="F359" s="83" t="str">
        <f>IF(SP_SUL!H359="","*",SP_SUL!H359)</f>
        <v>-</v>
      </c>
      <c r="G359" s="83" t="str">
        <f>IF(SP_SUL!M359="","*",SP_SUL!M359)</f>
        <v>ZKW-ZLU</v>
      </c>
      <c r="H359" s="116">
        <f>IF(SP_SUL!K359="","*",SP_SUL!K359)</f>
        <v>104.83</v>
      </c>
      <c r="I359" s="113">
        <f>IF(SP_SUL!O359="","*",SP_SUL!O359)</f>
        <v>0.45833333333333331</v>
      </c>
      <c r="J359" s="113">
        <f>IF(SP_SUL!P359="","*",SP_SUL!P359)</f>
        <v>8.3333333333333329E-2</v>
      </c>
      <c r="K359" s="83" t="str">
        <f>IF(SP_SUL!AK359="","*",SP_SUL!AK359)</f>
        <v>-</v>
      </c>
      <c r="L359" s="83" t="str">
        <f>IF(SP_SUL!AM359="","*",SP_SUL!AM359)</f>
        <v>ZKW-ZLU</v>
      </c>
      <c r="M359" s="83">
        <f>IF(SP_SUL!AP359="","*",SP_SUL!AP359)</f>
        <v>104.83</v>
      </c>
      <c r="N359" s="83" t="str">
        <f>IF(SP_SUL!AM359="","*",SP_SUL!AM359)</f>
        <v>ZKW-ZLU</v>
      </c>
      <c r="O359" s="110">
        <f>IF(SP_SUL!BH359="","*",SP_SUL!BH359)</f>
        <v>2</v>
      </c>
      <c r="P359" s="147" t="str">
        <f>IF($A$2=1,IF(SP_SUL!BJ359="","*",SP_SUL!BJ359),IF(SP_SUL!BK359="","*",SP_SUL!BK359))</f>
        <v>Intervalo das 13:21h as 16:21h</v>
      </c>
    </row>
    <row r="360" spans="1:16" hidden="1">
      <c r="A360" s="82">
        <f>IF(SP_SUL!B360="","*",SP_SUL!B360)</f>
        <v>46067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ZKE-ZEV</v>
      </c>
      <c r="E360" s="83" t="str">
        <f>IF(SP_SUL!D360="","*",SP_SUL!D360)</f>
        <v>V89</v>
      </c>
      <c r="F360" s="83" t="str">
        <f>IF(SP_SUL!H360="","*",SP_SUL!H360)</f>
        <v>102ZKW2</v>
      </c>
      <c r="G360" s="83" t="str">
        <f>IF(SP_SUL!M360="","*",SP_SUL!M360)</f>
        <v>ZEJ</v>
      </c>
      <c r="H360" s="116">
        <f>IF(SP_SUL!K360="","*",SP_SUL!K360)</f>
        <v>146</v>
      </c>
      <c r="I360" s="113">
        <f>IF(SP_SUL!O360="","*",SP_SUL!O360)</f>
        <v>0.375</v>
      </c>
      <c r="J360" s="113">
        <f>IF(SP_SUL!P360="","*",SP_SUL!P360)</f>
        <v>8.3333333333333329E-2</v>
      </c>
      <c r="K360" s="83" t="str">
        <f>IF(SP_SUL!AK360="","*",SP_SUL!AK360)</f>
        <v>102ZKW2</v>
      </c>
      <c r="L360" s="83" t="str">
        <f>IF(SP_SUL!AM360="","*",SP_SUL!AM360)</f>
        <v>ZEJ</v>
      </c>
      <c r="M360" s="83">
        <f>IF(SP_SUL!AP360="","*",SP_SUL!AP360)</f>
        <v>146</v>
      </c>
      <c r="N360" s="83" t="str">
        <f>IF(SP_SUL!AM360="","*",SP_SUL!AM360)</f>
        <v>ZEJ</v>
      </c>
      <c r="O360" s="110">
        <f>IF(SP_SUL!BH360="","*",SP_SUL!BH360)</f>
        <v>2</v>
      </c>
      <c r="P360" s="147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2">
        <f>IF(SP_SUL!B361="","*",SP_SUL!B361)</f>
        <v>46067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ZKE-ZEV</v>
      </c>
      <c r="E361" s="83" t="str">
        <f>IF(SP_SUL!D361="","*",SP_SUL!D361)</f>
        <v>CLEBISON (TP-728)</v>
      </c>
      <c r="F361" s="83" t="str">
        <f>IF(SP_SUL!H361="","*",SP_SUL!H361)</f>
        <v>-</v>
      </c>
      <c r="G361" s="83" t="str">
        <f>IF(SP_SUL!M361="","*",SP_SUL!M361)</f>
        <v>ZEJ-ZRB</v>
      </c>
      <c r="H361" s="116">
        <f>IF(SP_SUL!K361="","*",SP_SUL!K361)</f>
        <v>148.72999999999999</v>
      </c>
      <c r="I361" s="113">
        <f>IF(SP_SUL!O361="","*",SP_SUL!O361)</f>
        <v>0.45833333333333331</v>
      </c>
      <c r="J361" s="113">
        <f>IF(SP_SUL!P361="","*",SP_SUL!P361)</f>
        <v>8.3333333333333329E-2</v>
      </c>
      <c r="K361" s="83" t="str">
        <f>IF(SP_SUL!AK361="","*",SP_SUL!AK361)</f>
        <v>-</v>
      </c>
      <c r="L361" s="83" t="str">
        <f>IF(SP_SUL!AM361="","*",SP_SUL!AM361)</f>
        <v>ZEJ-ZRB</v>
      </c>
      <c r="M361" s="83">
        <f>IF(SP_SUL!AP361="","*",SP_SUL!AP361)</f>
        <v>148.72999999999999</v>
      </c>
      <c r="N361" s="83" t="str">
        <f>IF(SP_SUL!AM361="","*",SP_SUL!AM361)</f>
        <v>ZEJ-ZRB</v>
      </c>
      <c r="O361" s="110">
        <f>IF(SP_SUL!BH361="","*",SP_SUL!BH361)</f>
        <v>0</v>
      </c>
      <c r="P361" s="147" t="str">
        <f>IF($A$2=1,IF(SP_SUL!BJ361="","*",SP_SUL!BJ361),IF(SP_SUL!BK361="","*",SP_SUL!BK361))</f>
        <v>Tempo fechado com garoa, sem condições para solda</v>
      </c>
    </row>
    <row r="362" spans="1:16" hidden="1">
      <c r="A362" s="82">
        <f>IF(SP_SUL!B362="","*",SP_SUL!B362)</f>
        <v>46067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ZKE-ZEV</v>
      </c>
      <c r="E362" s="83" t="str">
        <f>IF(SP_SUL!D362="","*",SP_SUL!D362)</f>
        <v>ISMAEL(TP-726)</v>
      </c>
      <c r="F362" s="83" t="str">
        <f>IF(SP_SUL!H362="","*",SP_SUL!H362)</f>
        <v>*</v>
      </c>
      <c r="G362" s="83" t="str">
        <f>IF(SP_SUL!M362="","*",SP_SUL!M362)</f>
        <v>ZEJ-ZRB</v>
      </c>
      <c r="H362" s="116">
        <f>IF(SP_SUL!K362="","*",SP_SUL!K362)</f>
        <v>148.72999999999999</v>
      </c>
      <c r="I362" s="113">
        <f>IF(SP_SUL!O362="","*",SP_SUL!O362)</f>
        <v>0.45833333333333331</v>
      </c>
      <c r="J362" s="113">
        <f>IF(SP_SUL!P362="","*",SP_SUL!P362)</f>
        <v>8.3333333333333329E-2</v>
      </c>
      <c r="K362" s="83">
        <f>IF(SP_SUL!AK362="","*",SP_SUL!AK362)</f>
        <v>0</v>
      </c>
      <c r="L362" s="83" t="str">
        <f>IF(SP_SUL!AM362="","*",SP_SUL!AM362)</f>
        <v>ZEJ-ZRB</v>
      </c>
      <c r="M362" s="83">
        <f>IF(SP_SUL!AP362="","*",SP_SUL!AP362)</f>
        <v>148.72999999999999</v>
      </c>
      <c r="N362" s="83" t="str">
        <f>IF(SP_SUL!AM362="","*",SP_SUL!AM362)</f>
        <v>ZEJ-ZRB</v>
      </c>
      <c r="O362" s="110">
        <f>IF(SP_SUL!BH362="","*",SP_SUL!BH362)</f>
        <v>0</v>
      </c>
      <c r="P362" s="147" t="str">
        <f>IF($A$2=1,IF(SP_SUL!BJ362="","*",SP_SUL!BJ362),IF(SP_SUL!BK362="","*",SP_SUL!BK362))</f>
        <v>Tempo fechado com garoa, sem condições para solda</v>
      </c>
    </row>
    <row r="363" spans="1:16" hidden="1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 hidden="1">
      <c r="A364" s="82">
        <f>IF(SP_SUL!B364="","*",SP_SUL!B364)</f>
        <v>46067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ZKE-ZEV</v>
      </c>
      <c r="E364" s="83" t="str">
        <f>IF(SP_SUL!D364="","*",SP_SUL!D364)</f>
        <v>MATEUS (TP-809)</v>
      </c>
      <c r="F364" s="83" t="str">
        <f>IF(SP_SUL!H364="","*",SP_SUL!H364)</f>
        <v>-</v>
      </c>
      <c r="G364" s="83" t="str">
        <f>IF(SP_SUL!M364="","*",SP_SUL!M364)</f>
        <v>ZWI-ZEM</v>
      </c>
      <c r="H364" s="116">
        <f>IF(SP_SUL!K364="","*",SP_SUL!K364)</f>
        <v>126.83</v>
      </c>
      <c r="I364" s="113">
        <f>IF(SP_SUL!O364="","*",SP_SUL!O364)</f>
        <v>0.35416666666666669</v>
      </c>
      <c r="J364" s="113">
        <f>IF(SP_SUL!P364="","*",SP_SUL!P364)</f>
        <v>8.3333333333333329E-2</v>
      </c>
      <c r="K364" s="83" t="str">
        <f>IF(SP_SUL!AK364="","*",SP_SUL!AK364)</f>
        <v>-</v>
      </c>
      <c r="L364" s="83" t="str">
        <f>IF(SP_SUL!AM364="","*",SP_SUL!AM364)</f>
        <v>ZWI-ZEM</v>
      </c>
      <c r="M364" s="83">
        <f>IF(SP_SUL!AP364="","*",SP_SUL!AP364)</f>
        <v>126.83</v>
      </c>
      <c r="N364" s="83" t="str">
        <f>IF(SP_SUL!AM364="","*",SP_SUL!AM364)</f>
        <v>ZWI-ZEM</v>
      </c>
      <c r="O364" s="110">
        <f>IF(SP_SUL!BH364="","*",SP_SUL!BH364)</f>
        <v>0</v>
      </c>
      <c r="P364" s="147" t="str">
        <f>IF($A$2=1,IF(SP_SUL!BJ364="","*",SP_SUL!BJ364),IF(SP_SUL!BK364="","*",SP_SUL!BK364))</f>
        <v>Não solicitou intervalo - não retornaram justificativa</v>
      </c>
    </row>
    <row r="365" spans="1:16" hidden="1">
      <c r="A365" s="82">
        <f>IF(SP_SUL!B365="","*",SP_SUL!B365)</f>
        <v>46067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ZKE-ZEV</v>
      </c>
      <c r="E365" s="83" t="str">
        <f>IF(SP_SUL!D365="","*",SP_SUL!D365)</f>
        <v>ADENISON (TP-810)</v>
      </c>
      <c r="F365" s="83" t="str">
        <f>IF(SP_SUL!H365="","*",SP_SUL!H365)</f>
        <v>-</v>
      </c>
      <c r="G365" s="83" t="str">
        <f>IF(SP_SUL!M365="","*",SP_SUL!M365)</f>
        <v>ZWI-ZEM</v>
      </c>
      <c r="H365" s="116">
        <f>IF(SP_SUL!K365="","*",SP_SUL!K365)</f>
        <v>125.559</v>
      </c>
      <c r="I365" s="113">
        <f>IF(SP_SUL!O365="","*",SP_SUL!O365)</f>
        <v>0.35416666666666669</v>
      </c>
      <c r="J365" s="113">
        <f>IF(SP_SUL!P365="","*",SP_SUL!P365)</f>
        <v>8.3333333333333329E-2</v>
      </c>
      <c r="K365" s="83" t="str">
        <f>IF(SP_SUL!AK365="","*",SP_SUL!AK365)</f>
        <v>-</v>
      </c>
      <c r="L365" s="83" t="str">
        <f>IF(SP_SUL!AM365="","*",SP_SUL!AM365)</f>
        <v>ZWI-ZEM</v>
      </c>
      <c r="M365" s="83">
        <f>IF(SP_SUL!AP365="","*",SP_SUL!AP365)</f>
        <v>125.559</v>
      </c>
      <c r="N365" s="83" t="str">
        <f>IF(SP_SUL!AM365="","*",SP_SUL!AM365)</f>
        <v>ZWI-ZEM</v>
      </c>
      <c r="O365" s="110">
        <f>IF(SP_SUL!BH365="","*",SP_SUL!BH365)</f>
        <v>0</v>
      </c>
      <c r="P365" s="147" t="str">
        <f>IF($A$2=1,IF(SP_SUL!BJ365="","*",SP_SUL!BJ365),IF(SP_SUL!BK365="","*",SP_SUL!BK365))</f>
        <v>Não solicitou intervalo - não retornaram justificativa</v>
      </c>
    </row>
    <row r="366" spans="1:16" hidden="1">
      <c r="A366" s="82">
        <f>IF(SP_SUL!B366="","*",SP_SUL!B366)</f>
        <v>46067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ZEV-ZPT</v>
      </c>
      <c r="E366" s="83" t="str">
        <f>IF(SP_SUL!D366="","*",SP_SUL!D366)</f>
        <v>JACIANO (TF-674)</v>
      </c>
      <c r="F366" s="83" t="str">
        <f>IF(SP_SUL!H366="","*",SP_SUL!H366)</f>
        <v>-</v>
      </c>
      <c r="G366" s="83" t="str">
        <f>IF(SP_SUL!M366="","*",SP_SUL!M366)</f>
        <v>ZEZ</v>
      </c>
      <c r="H366" s="116">
        <f>IF(SP_SUL!K366="","*",SP_SUL!K366)</f>
        <v>66.25</v>
      </c>
      <c r="I366" s="113">
        <f>IF(SP_SUL!O366="","*",SP_SUL!O366)</f>
        <v>0.41666666666666669</v>
      </c>
      <c r="J366" s="113">
        <f>IF(SP_SUL!P366="","*",SP_SUL!P366)</f>
        <v>8.3333333333333329E-2</v>
      </c>
      <c r="K366" s="83" t="str">
        <f>IF(SP_SUL!AK366="","*",SP_SUL!AK366)</f>
        <v>-</v>
      </c>
      <c r="L366" s="83" t="str">
        <f>IF(SP_SUL!AM366="","*",SP_SUL!AM366)</f>
        <v>ZEZ</v>
      </c>
      <c r="M366" s="83">
        <f>IF(SP_SUL!AP366="","*",SP_SUL!AP366)</f>
        <v>66.25</v>
      </c>
      <c r="N366" s="83" t="str">
        <f>IF(SP_SUL!AM366="","*",SP_SUL!AM366)</f>
        <v>ZEZ</v>
      </c>
      <c r="O366" s="110">
        <f>IF(SP_SUL!BH366="","*",SP_SUL!BH366)</f>
        <v>0</v>
      </c>
      <c r="P366" s="147" t="str">
        <f>IF($A$2=1,IF(SP_SUL!BJ366="","*",SP_SUL!BJ366),IF(SP_SUL!BK366="","*",SP_SUL!BK366))</f>
        <v>Pronto as 08:28h - sem oportunidade</v>
      </c>
    </row>
    <row r="367" spans="1:16" hidden="1">
      <c r="A367" s="82">
        <f>IF(SP_SUL!B367="","*",SP_SUL!B367)</f>
        <v>46067</v>
      </c>
      <c r="B367" s="83" t="str">
        <f>IF(SP_SUL!X367="","*",SP_SUL!X367)</f>
        <v>Contrato</v>
      </c>
      <c r="C367" s="83" t="str">
        <f>IF(SP_SUL!S367="","*",SP_SUL!S367)</f>
        <v>SP SUL</v>
      </c>
      <c r="D367" s="83" t="str">
        <f>IF(SP_SUL!T367="","*",SP_SUL!T367)</f>
        <v>ZEV-ZPT</v>
      </c>
      <c r="E367" s="83" t="str">
        <f>IF(SP_SUL!D367="","*",SP_SUL!D367)</f>
        <v>W61</v>
      </c>
      <c r="F367" s="83" t="str">
        <f>IF(SP_SUL!H367="","*",SP_SUL!H367)</f>
        <v>K67ZEV2</v>
      </c>
      <c r="G367" s="83" t="str">
        <f>IF(SP_SUL!M367="","*",SP_SUL!M367)</f>
        <v>ZXW-ZGP</v>
      </c>
      <c r="H367" s="116">
        <f>IF(SP_SUL!K367="","*",SP_SUL!K367)</f>
        <v>83.7</v>
      </c>
      <c r="I367" s="113">
        <f>IF(SP_SUL!O367="","*",SP_SUL!O367)</f>
        <v>0.33333333333333331</v>
      </c>
      <c r="J367" s="113">
        <f>IF(SP_SUL!P367="","*",SP_SUL!P367)</f>
        <v>4.1666666666666664E-2</v>
      </c>
      <c r="K367" s="83" t="str">
        <f>IF(SP_SUL!AK367="","*",SP_SUL!AK367)</f>
        <v>K67ZEV2</v>
      </c>
      <c r="L367" s="83" t="str">
        <f>IF(SP_SUL!AM367="","*",SP_SUL!AM367)</f>
        <v>ZXW-ZGP</v>
      </c>
      <c r="M367" s="83">
        <f>IF(SP_SUL!AP367="","*",SP_SUL!AP367)</f>
        <v>83.7</v>
      </c>
      <c r="N367" s="83" t="str">
        <f>IF(SP_SUL!AM367="","*",SP_SUL!AM367)</f>
        <v>ZXW-ZGP</v>
      </c>
      <c r="O367" s="110">
        <f>IF(SP_SUL!BH367="","*",SP_SUL!BH367)</f>
        <v>0</v>
      </c>
      <c r="P367" s="147" t="str">
        <f>IF($A$2=1,IF(SP_SUL!BJ367="","*",SP_SUL!BJ367),IF(SP_SUL!BK367="","*",SP_SUL!BK367))</f>
        <v xml:space="preserve">Loco 7663 baixo nível de óleo lubrificante </v>
      </c>
    </row>
    <row r="368" spans="1:16" hidden="1">
      <c r="A368" s="82">
        <f>IF(SP_SUL!B368="","*",SP_SUL!B368)</f>
        <v>46067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ZPT-ZPG</v>
      </c>
      <c r="E368" s="83" t="str">
        <f>IF(SP_SUL!D368="","*",SP_SUL!D368)</f>
        <v>EXPANSÃO TURMA 1</v>
      </c>
      <c r="F368" s="83" t="str">
        <f>IF(SP_SUL!H368="","*",SP_SUL!H368)</f>
        <v>-</v>
      </c>
      <c r="G368" s="83" t="str">
        <f>IF(SP_SUL!M368="","*",SP_SUL!M368)</f>
        <v>PAT-ZGM</v>
      </c>
      <c r="H368" s="116">
        <f>IF(SP_SUL!K368="","*",SP_SUL!K368)</f>
        <v>108.79</v>
      </c>
      <c r="I368" s="113">
        <f>IF(SP_SUL!O368="","*",SP_SUL!O368)</f>
        <v>0.35416666666666669</v>
      </c>
      <c r="J368" s="113">
        <f>IF(SP_SUL!P368="","*",SP_SUL!P368)</f>
        <v>6.25E-2</v>
      </c>
      <c r="K368" s="83" t="str">
        <f>IF(SP_SUL!AK368="","*",SP_SUL!AK368)</f>
        <v>-</v>
      </c>
      <c r="L368" s="83" t="str">
        <f>IF(SP_SUL!AM368="","*",SP_SUL!AM368)</f>
        <v>PAT-ZGM</v>
      </c>
      <c r="M368" s="83">
        <f>IF(SP_SUL!AP368="","*",SP_SUL!AP368)</f>
        <v>108.79</v>
      </c>
      <c r="N368" s="83" t="str">
        <f>IF(SP_SUL!AM368="","*",SP_SUL!AM368)</f>
        <v>PAT-ZGM</v>
      </c>
      <c r="O368" s="110">
        <f>IF(SP_SUL!BH368="","*",SP_SUL!BH368)</f>
        <v>0</v>
      </c>
      <c r="P368" s="147" t="str">
        <f>IF($A$2=1,IF(SP_SUL!BJ368="","*",SP_SUL!BJ368),IF(SP_SUL!BK368="","*",SP_SUL!BK368))</f>
        <v>Pronto as 07:25 - chuva no local</v>
      </c>
    </row>
    <row r="369" spans="1:16" hidden="1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 hidden="1">
      <c r="A370" s="82">
        <f>IF(SP_SUL!B370="","*",SP_SUL!B370)</f>
        <v>46068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V93</v>
      </c>
      <c r="F370" s="83" t="str">
        <f>IF(SP_SUL!H370="","*",SP_SUL!H370)</f>
        <v>ZYU1</v>
      </c>
      <c r="G370" s="83" t="str">
        <f>IF(SP_SUL!M370="","*",SP_SUL!M370)</f>
        <v>ZYU-ZST</v>
      </c>
      <c r="H370" s="116">
        <f>IF(SP_SUL!K370="","*",SP_SUL!K370)</f>
        <v>204.4</v>
      </c>
      <c r="I370" s="113">
        <f>IF(SP_SUL!O370="","*",SP_SUL!O370)</f>
        <v>0.375</v>
      </c>
      <c r="J370" s="113">
        <f>IF(SP_SUL!P370="","*",SP_SUL!P370)</f>
        <v>8.3333333333333329E-2</v>
      </c>
      <c r="K370" s="83" t="str">
        <f>IF(SP_SUL!AK370="","*",SP_SUL!AK370)</f>
        <v>ZYU1</v>
      </c>
      <c r="L370" s="83" t="str">
        <f>IF(SP_SUL!AM370="","*",SP_SUL!AM370)</f>
        <v>ZYU-ZST</v>
      </c>
      <c r="M370" s="83">
        <f>IF(SP_SUL!AP370="","*",SP_SUL!AP370)</f>
        <v>204.4</v>
      </c>
      <c r="N370" s="83" t="str">
        <f>IF(SP_SUL!AM370="","*",SP_SUL!AM370)</f>
        <v>ZYU-ZST</v>
      </c>
      <c r="O370" s="110">
        <f>IF(SP_SUL!BH370="","*",SP_SUL!BH370)</f>
        <v>0</v>
      </c>
      <c r="P370" s="147" t="str">
        <f>IF($A$2=1,IF(SP_SUL!BJ370="","*",SP_SUL!BJ370),IF(SP_SUL!BK370="","*",SP_SUL!BK370))</f>
        <v>Equipe de folga</v>
      </c>
    </row>
    <row r="371" spans="1:16" hidden="1">
      <c r="A371" s="82">
        <f>IF(SP_SUL!B371="","*",SP_SUL!B371)</f>
        <v>46068</v>
      </c>
      <c r="B371" s="83" t="str">
        <f>IF(SP_SUL!X371="","*",SP_SUL!X371)</f>
        <v>Oportunidade</v>
      </c>
      <c r="C371" s="83" t="str">
        <f>IF(SP_SUL!S371="","*",SP_SUL!S371)</f>
        <v>SP SUL</v>
      </c>
      <c r="D371" s="83" t="str">
        <f>IF(SP_SUL!T371="","*",SP_SUL!T371)</f>
        <v>ZKE-ZEV</v>
      </c>
      <c r="E371" s="83" t="str">
        <f>IF(SP_SUL!D371="","*",SP_SUL!D371)</f>
        <v>E17</v>
      </c>
      <c r="F371" s="83" t="str">
        <f>IF(SP_SUL!H371="","*",SP_SUL!H371)</f>
        <v>102ZKW2</v>
      </c>
      <c r="G371" s="83" t="str">
        <f>IF(SP_SUL!M371="","*",SP_SUL!M371)</f>
        <v>ZKW-ZLU</v>
      </c>
      <c r="H371" s="116">
        <f>IF(SP_SUL!K371="","*",SP_SUL!K371)</f>
        <v>100.95099999999999</v>
      </c>
      <c r="I371" s="113">
        <f>IF(SP_SUL!O371="","*",SP_SUL!O371)</f>
        <v>0.39583333333333331</v>
      </c>
      <c r="J371" s="113">
        <f>IF(SP_SUL!P371="","*",SP_SUL!P371)</f>
        <v>0.125</v>
      </c>
      <c r="K371" s="83" t="str">
        <f>IF(SP_SUL!AK371="","*",SP_SUL!AK371)</f>
        <v>102ZKW2</v>
      </c>
      <c r="L371" s="83" t="str">
        <f>IF(SP_SUL!AM371="","*",SP_SUL!AM371)</f>
        <v>ZKW-ZLU</v>
      </c>
      <c r="M371" s="83">
        <f>IF(SP_SUL!AP371="","*",SP_SUL!AP371)</f>
        <v>100.95099999999999</v>
      </c>
      <c r="N371" s="83" t="str">
        <f>IF(SP_SUL!AM371="","*",SP_SUL!AM371)</f>
        <v>ZKW-ZLU</v>
      </c>
      <c r="O371" s="110">
        <f>IF(SP_SUL!BH371="","*",SP_SUL!BH371)</f>
        <v>0</v>
      </c>
      <c r="P371" s="147" t="str">
        <f>IF($A$2=1,IF(SP_SUL!BJ371="","*",SP_SUL!BJ371),IF(SP_SUL!BK371="","*",SP_SUL!BK371))</f>
        <v xml:space="preserve">MC1 as 08:05h - sem faixa </v>
      </c>
    </row>
    <row r="372" spans="1:16" hidden="1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 hidden="1">
      <c r="A373" s="82">
        <f>IF(SP_SUL!B373="","*",SP_SUL!B373)</f>
        <v>46069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ZBV-ZRX</v>
      </c>
      <c r="E373" s="83" t="str">
        <f>IF(SP_SUL!D373="","*",SP_SUL!D373)</f>
        <v>EXPANSÃO TURMA 1</v>
      </c>
      <c r="F373" s="83" t="str">
        <f>IF(SP_SUL!H373="","*",SP_SUL!H373)</f>
        <v>-</v>
      </c>
      <c r="G373" s="83" t="str">
        <f>IF(SP_SUL!M373="","*",SP_SUL!M373)</f>
        <v>ZCD</v>
      </c>
      <c r="H373" s="116">
        <f>IF(SP_SUL!K373="","*",SP_SUL!K373)</f>
        <v>110.35</v>
      </c>
      <c r="I373" s="113">
        <f>IF(SP_SUL!O373="","*",SP_SUL!O373)</f>
        <v>0.35416666666666669</v>
      </c>
      <c r="J373" s="113">
        <f>IF(SP_SUL!P373="","*",SP_SUL!P373)</f>
        <v>0.125</v>
      </c>
      <c r="K373" s="83" t="str">
        <f>IF(SP_SUL!AK373="","*",SP_SUL!AK373)</f>
        <v>-</v>
      </c>
      <c r="L373" s="83" t="str">
        <f>IF(SP_SUL!AM373="","*",SP_SUL!AM373)</f>
        <v>ZCD</v>
      </c>
      <c r="M373" s="83">
        <f>IF(SP_SUL!AP373="","*",SP_SUL!AP373)</f>
        <v>110.35</v>
      </c>
      <c r="N373" s="83" t="str">
        <f>IF(SP_SUL!AM373="","*",SP_SUL!AM373)</f>
        <v>ZCD</v>
      </c>
      <c r="O373" s="110">
        <f>IF(SP_SUL!BH373="","*",SP_SUL!BH373)</f>
        <v>2</v>
      </c>
      <c r="P373" s="147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2">
        <f>IF(SP_SUL!B374="","*",SP_SUL!B374)</f>
        <v>46069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ZBV-ZRX</v>
      </c>
      <c r="E374" s="83" t="str">
        <f>IF(SP_SUL!D374="","*",SP_SUL!D374)</f>
        <v>KLECIO (TP-699)</v>
      </c>
      <c r="F374" s="83" t="str">
        <f>IF(SP_SUL!H374="","*",SP_SUL!H374)</f>
        <v>-</v>
      </c>
      <c r="G374" s="83" t="str">
        <f>IF(SP_SUL!M374="","*",SP_SUL!M374)</f>
        <v>ZAC-S</v>
      </c>
      <c r="H374" s="116">
        <f>IF(SP_SUL!K374="","*",SP_SUL!K374)</f>
        <v>77.212999999999994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ZAC-S</v>
      </c>
      <c r="M374" s="83">
        <f>IF(SP_SUL!AP374="","*",SP_SUL!AP374)</f>
        <v>77.212999999999994</v>
      </c>
      <c r="N374" s="83" t="str">
        <f>IF(SP_SUL!AM374="","*",SP_SUL!AM374)</f>
        <v>ZAC-S</v>
      </c>
      <c r="O374" s="110">
        <f>IF(SP_SUL!BH374="","*",SP_SUL!BH374)</f>
        <v>0</v>
      </c>
      <c r="P374" s="147" t="str">
        <f>IF($A$2=1,IF(SP_SUL!BJ374="","*",SP_SUL!BJ374),IF(SP_SUL!BK374="","*",SP_SUL!BK374))</f>
        <v>TP em preparação, pronta 08:52 / Sem Oportunidade de faixa</v>
      </c>
    </row>
    <row r="375" spans="1:16" hidden="1">
      <c r="A375" s="82">
        <f>IF(SP_SUL!B375="","*",SP_SUL!B375)</f>
        <v>46069</v>
      </c>
      <c r="B375" s="83" t="str">
        <f>IF(SP_SUL!X375="","*",SP_SUL!X375)</f>
        <v>Extra</v>
      </c>
      <c r="C375" s="83" t="str">
        <f>IF(SP_SUL!S375="","*",SP_SUL!S375)</f>
        <v>SP SUL</v>
      </c>
      <c r="D375" s="83" t="str">
        <f>IF(SP_SUL!T375="","*",SP_SUL!T375)</f>
        <v>ZBV-ZRX</v>
      </c>
      <c r="E375" s="83" t="str">
        <f>IF(SP_SUL!D375="","*",SP_SUL!D375)</f>
        <v>E42</v>
      </c>
      <c r="F375" s="83" t="str">
        <f>IF(SP_SUL!H375="","*",SP_SUL!H375)</f>
        <v>ZBV3</v>
      </c>
      <c r="G375" s="83" t="str">
        <f>IF(SP_SUL!M375="","*",SP_SUL!M375)</f>
        <v>ZBM</v>
      </c>
      <c r="H375" s="116">
        <f>IF(SP_SUL!K375="","*",SP_SUL!K375)</f>
        <v>54.96</v>
      </c>
      <c r="I375" s="113">
        <f>IF(SP_SUL!O375="","*",SP_SUL!O375)</f>
        <v>0.45833333333333331</v>
      </c>
      <c r="J375" s="113">
        <f>IF(SP_SUL!P375="","*",SP_SUL!P375)</f>
        <v>0.125</v>
      </c>
      <c r="K375" s="83" t="str">
        <f>IF(SP_SUL!AK375="","*",SP_SUL!AK375)</f>
        <v>ZBV3</v>
      </c>
      <c r="L375" s="83" t="str">
        <f>IF(SP_SUL!AM375="","*",SP_SUL!AM375)</f>
        <v>ZBM</v>
      </c>
      <c r="M375" s="83">
        <f>IF(SP_SUL!AP375="","*",SP_SUL!AP375)</f>
        <v>54.96</v>
      </c>
      <c r="N375" s="83" t="str">
        <f>IF(SP_SUL!AM375="","*",SP_SUL!AM375)</f>
        <v>ZBM</v>
      </c>
      <c r="O375" s="110">
        <f>IF(SP_SUL!BH375="","*",SP_SUL!BH375)</f>
        <v>2</v>
      </c>
      <c r="P375" s="147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 hidden="1">
      <c r="A377" s="82">
        <f>IF(SP_SUL!B377="","*",SP_SUL!B377)</f>
        <v>46069</v>
      </c>
      <c r="B377" s="83" t="str">
        <f>IF(SP_SUL!X377="","*",SP_SUL!X377)</f>
        <v>Oportunidade</v>
      </c>
      <c r="C377" s="83" t="str">
        <f>IF(SP_SUL!S377="","*",SP_SUL!S377)</f>
        <v>SP SUL</v>
      </c>
      <c r="D377" s="83" t="str">
        <f>IF(SP_SUL!T377="","*",SP_SUL!T377)</f>
        <v>ZBV-ZKE</v>
      </c>
      <c r="E377" s="83" t="str">
        <f>IF(SP_SUL!D377="","*",SP_SUL!D377)</f>
        <v>ROGÉRIO (TP-730)</v>
      </c>
      <c r="F377" s="83" t="str">
        <f>IF(SP_SUL!H377="","*",SP_SUL!H377)</f>
        <v>-</v>
      </c>
      <c r="G377" s="83" t="str">
        <f>IF(SP_SUL!M377="","*",SP_SUL!M377)</f>
        <v>ZYU-ZST</v>
      </c>
      <c r="H377" s="116">
        <f>IF(SP_SUL!K377="","*",SP_SUL!K377)</f>
        <v>206.9</v>
      </c>
      <c r="I377" s="113">
        <f>IF(SP_SUL!O377="","*",SP_SUL!O377)</f>
        <v>0.41666666666666669</v>
      </c>
      <c r="J377" s="113">
        <f>IF(SP_SUL!P377="","*",SP_SUL!P377)</f>
        <v>8.3333333333333329E-2</v>
      </c>
      <c r="K377" s="83" t="str">
        <f>IF(SP_SUL!AK377="","*",SP_SUL!AK377)</f>
        <v>-</v>
      </c>
      <c r="L377" s="83" t="str">
        <f>IF(SP_SUL!AM377="","*",SP_SUL!AM377)</f>
        <v>ZYU-ZST</v>
      </c>
      <c r="M377" s="83">
        <f>IF(SP_SUL!AP377="","*",SP_SUL!AP377)</f>
        <v>206.9</v>
      </c>
      <c r="N377" s="83" t="str">
        <f>IF(SP_SUL!AM377="","*",SP_SUL!AM377)</f>
        <v>ZYU-ZST</v>
      </c>
      <c r="O377" s="110">
        <f>IF(SP_SUL!BH377="","*",SP_SUL!BH377)</f>
        <v>0</v>
      </c>
      <c r="P377" s="147" t="str">
        <f>IF($A$2=1,IF(SP_SUL!BJ377="","*",SP_SUL!BJ377),IF(SP_SUL!BK377="","*",SP_SUL!BK377))</f>
        <v>TP não solicita intervalo/ realizado acabamento.</v>
      </c>
    </row>
    <row r="378" spans="1:16" hidden="1">
      <c r="A378" s="82">
        <f>IF(SP_SUL!B378="","*",SP_SUL!B378)</f>
        <v>46069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ZBV-ZKE</v>
      </c>
      <c r="E378" s="83" t="str">
        <f>IF(SP_SUL!D378="","*",SP_SUL!D378)</f>
        <v>V93</v>
      </c>
      <c r="F378" s="83" t="str">
        <f>IF(SP_SUL!H378="","*",SP_SUL!H378)</f>
        <v>ZYU1</v>
      </c>
      <c r="G378" s="83" t="str">
        <f>IF(SP_SUL!M378="","*",SP_SUL!M378)</f>
        <v>ZYU-ZST</v>
      </c>
      <c r="H378" s="116">
        <f>IF(SP_SUL!K378="","*",SP_SUL!K378)</f>
        <v>204.4</v>
      </c>
      <c r="I378" s="113">
        <f>IF(SP_SUL!O378="","*",SP_SUL!O378)</f>
        <v>0.375</v>
      </c>
      <c r="J378" s="113">
        <f>IF(SP_SUL!P378="","*",SP_SUL!P378)</f>
        <v>0.125</v>
      </c>
      <c r="K378" s="83" t="str">
        <f>IF(SP_SUL!AK378="","*",SP_SUL!AK378)</f>
        <v>ZYU1</v>
      </c>
      <c r="L378" s="83" t="str">
        <f>IF(SP_SUL!AM378="","*",SP_SUL!AM378)</f>
        <v>ZYU-ZST</v>
      </c>
      <c r="M378" s="83">
        <f>IF(SP_SUL!AP378="","*",SP_SUL!AP378)</f>
        <v>204.4</v>
      </c>
      <c r="N378" s="83" t="str">
        <f>IF(SP_SUL!AM378="","*",SP_SUL!AM378)</f>
        <v>ZYU-ZST</v>
      </c>
      <c r="O378" s="110">
        <f>IF(SP_SUL!BH378="","*",SP_SUL!BH378)</f>
        <v>2</v>
      </c>
      <c r="P378" s="147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2">
        <f>IF(SP_SUL!B379="","*",SP_SUL!B379)</f>
        <v>46069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ZBV-ZKE</v>
      </c>
      <c r="E379" s="83" t="str">
        <f>IF(SP_SUL!D379="","*",SP_SUL!D379)</f>
        <v>W59</v>
      </c>
      <c r="F379" s="83" t="str">
        <f>IF(SP_SUL!H379="","*",SP_SUL!H379)</f>
        <v>ZYU1</v>
      </c>
      <c r="G379" s="83" t="str">
        <f>IF(SP_SUL!M379="","*",SP_SUL!M379)</f>
        <v>ZYU</v>
      </c>
      <c r="H379" s="116">
        <f>IF(SP_SUL!K379="","*",SP_SUL!K379)</f>
        <v>203.8</v>
      </c>
      <c r="I379" s="113">
        <f>IF(SP_SUL!O379="","*",SP_SUL!O379)</f>
        <v>0.39583333333333331</v>
      </c>
      <c r="J379" s="113">
        <f>IF(SP_SUL!P379="","*",SP_SUL!P379)</f>
        <v>4.1666666666666664E-2</v>
      </c>
      <c r="K379" s="83" t="str">
        <f>IF(SP_SUL!AK379="","*",SP_SUL!AK379)</f>
        <v>ZYU1</v>
      </c>
      <c r="L379" s="83" t="str">
        <f>IF(SP_SUL!AM379="","*",SP_SUL!AM379)</f>
        <v>ZYU</v>
      </c>
      <c r="M379" s="83">
        <f>IF(SP_SUL!AP379="","*",SP_SUL!AP379)</f>
        <v>203.8</v>
      </c>
      <c r="N379" s="83" t="str">
        <f>IF(SP_SUL!AM379="","*",SP_SUL!AM379)</f>
        <v>ZYU</v>
      </c>
      <c r="O379" s="110">
        <f>IF(SP_SUL!BH379="","*",SP_SUL!BH379)</f>
        <v>2</v>
      </c>
      <c r="P379" s="147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2">
        <f>IF(SP_SUL!B380="","*",SP_SUL!B380)</f>
        <v>46069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ZBV-ZKE</v>
      </c>
      <c r="E380" s="83" t="str">
        <f>IF(SP_SUL!D380="","*",SP_SUL!D380)</f>
        <v>ROBSON (TF-701)</v>
      </c>
      <c r="F380" s="83" t="str">
        <f>IF(SP_SUL!H380="","*",SP_SUL!H380)</f>
        <v>-</v>
      </c>
      <c r="G380" s="83" t="str">
        <f>IF(SP_SUL!M380="","*",SP_SUL!M380)</f>
        <v>ZDY-ZFY</v>
      </c>
      <c r="H380" s="116">
        <f>IF(SP_SUL!K380="","*",SP_SUL!K380)</f>
        <v>190.3</v>
      </c>
      <c r="I380" s="113">
        <f>IF(SP_SUL!O380="","*",SP_SUL!O380)</f>
        <v>0.375</v>
      </c>
      <c r="J380" s="113">
        <f>IF(SP_SUL!P380="","*",SP_SUL!P380)</f>
        <v>8.3333333333333329E-2</v>
      </c>
      <c r="K380" s="83" t="str">
        <f>IF(SP_SUL!AK380="","*",SP_SUL!AK380)</f>
        <v>-</v>
      </c>
      <c r="L380" s="83" t="str">
        <f>IF(SP_SUL!AM380="","*",SP_SUL!AM380)</f>
        <v>ZDY-ZFY</v>
      </c>
      <c r="M380" s="83">
        <f>IF(SP_SUL!AP380="","*",SP_SUL!AP380)</f>
        <v>190.3</v>
      </c>
      <c r="N380" s="83" t="str">
        <f>IF(SP_SUL!AM380="","*",SP_SUL!AM380)</f>
        <v>ZDY-ZFY</v>
      </c>
      <c r="O380" s="110">
        <f>IF(SP_SUL!BH380="","*",SP_SUL!BH380)</f>
        <v>0</v>
      </c>
      <c r="P380" s="147" t="str">
        <f>IF($A$2=1,IF(SP_SUL!BJ380="","*",SP_SUL!BJ380),IF(SP_SUL!BK380="","*",SP_SUL!BK380))</f>
        <v>Cancelado pela via / priorização de W59</v>
      </c>
    </row>
    <row r="381" spans="1:16" hidden="1">
      <c r="A381" s="82">
        <f>IF(SP_SUL!B381="","*",SP_SUL!B381)</f>
        <v>46069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ZBV-ZKE</v>
      </c>
      <c r="E381" s="83" t="str">
        <f>IF(SP_SUL!D381="","*",SP_SUL!D381)</f>
        <v>JACIANO (TF-674)</v>
      </c>
      <c r="F381" s="83" t="str">
        <f>IF(SP_SUL!H381="","*",SP_SUL!H381)</f>
        <v>-</v>
      </c>
      <c r="G381" s="83" t="str">
        <f>IF(SP_SUL!M381="","*",SP_SUL!M381)</f>
        <v>ZDY-ZFY</v>
      </c>
      <c r="H381" s="116">
        <f>IF(SP_SUL!K381="","*",SP_SUL!K381)</f>
        <v>191</v>
      </c>
      <c r="I381" s="113">
        <f>IF(SP_SUL!O381="","*",SP_SUL!O381)</f>
        <v>0.375</v>
      </c>
      <c r="J381" s="113">
        <f>IF(SP_SUL!P381="","*",SP_SUL!P381)</f>
        <v>8.3333333333333329E-2</v>
      </c>
      <c r="K381" s="83" t="str">
        <f>IF(SP_SUL!AK381="","*",SP_SUL!AK381)</f>
        <v>-</v>
      </c>
      <c r="L381" s="83" t="str">
        <f>IF(SP_SUL!AM381="","*",SP_SUL!AM381)</f>
        <v>ZDY-ZFY</v>
      </c>
      <c r="M381" s="83">
        <f>IF(SP_SUL!AP381="","*",SP_SUL!AP381)</f>
        <v>191</v>
      </c>
      <c r="N381" s="83" t="str">
        <f>IF(SP_SUL!AM381="","*",SP_SUL!AM381)</f>
        <v>ZDY-ZFY</v>
      </c>
      <c r="O381" s="110">
        <f>IF(SP_SUL!BH381="","*",SP_SUL!BH381)</f>
        <v>0</v>
      </c>
      <c r="P381" s="147" t="str">
        <f>IF($A$2=1,IF(SP_SUL!BJ381="","*",SP_SUL!BJ381),IF(SP_SUL!BK381="","*",SP_SUL!BK381))</f>
        <v>Cancelado pela via / priorização de W59</v>
      </c>
    </row>
    <row r="382" spans="1:16" hidden="1">
      <c r="A382" s="82">
        <f>IF(SP_SUL!B382="","*",SP_SUL!B382)</f>
        <v>46069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ZBV-ZKE</v>
      </c>
      <c r="E382" s="83" t="str">
        <f>IF(SP_SUL!D382="","*",SP_SUL!D382)</f>
        <v>V95</v>
      </c>
      <c r="F382" s="83" t="str">
        <f>IF(SP_SUL!H382="","*",SP_SUL!H382)</f>
        <v>ZYU1</v>
      </c>
      <c r="G382" s="83" t="str">
        <f>IF(SP_SUL!M382="","*",SP_SUL!M382)</f>
        <v>ZYU</v>
      </c>
      <c r="H382" s="116">
        <f>IF(SP_SUL!K382="","*",SP_SUL!K382)</f>
        <v>202</v>
      </c>
      <c r="I382" s="113">
        <f>IF(SP_SUL!O382="","*",SP_SUL!O382)</f>
        <v>0.33333333333333331</v>
      </c>
      <c r="J382" s="113">
        <f>IF(SP_SUL!P382="","*",SP_SUL!P382)</f>
        <v>4.1666666666666664E-2</v>
      </c>
      <c r="K382" s="83" t="str">
        <f>IF(SP_SUL!AK382="","*",SP_SUL!AK382)</f>
        <v>ZYU1</v>
      </c>
      <c r="L382" s="83" t="str">
        <f>IF(SP_SUL!AM382="","*",SP_SUL!AM382)</f>
        <v>ZYU</v>
      </c>
      <c r="M382" s="83">
        <f>IF(SP_SUL!AP382="","*",SP_SUL!AP382)</f>
        <v>202</v>
      </c>
      <c r="N382" s="83" t="str">
        <f>IF(SP_SUL!AM382="","*",SP_SUL!AM382)</f>
        <v>ZYU</v>
      </c>
      <c r="O382" s="110">
        <f>IF(SP_SUL!BH382="","*",SP_SUL!BH382)</f>
        <v>0</v>
      </c>
      <c r="P382" s="147" t="str">
        <f>IF($A$2=1,IF(SP_SUL!BJ382="","*",SP_SUL!BJ382),IF(SP_SUL!BK382="","*",SP_SUL!BK382))</f>
        <v>Alterado programação, solicita MC1 em ZMA.</v>
      </c>
    </row>
    <row r="383" spans="1:16" hidden="1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 hidden="1">
      <c r="A384" s="82">
        <f>IF(SP_SUL!B384="","*",SP_SUL!B384)</f>
        <v>46069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W60</v>
      </c>
      <c r="F384" s="83" t="str">
        <f>IF(SP_SUL!H384="","*",SP_SUL!H384)</f>
        <v>102ZKW2</v>
      </c>
      <c r="G384" s="83" t="str">
        <f>IF(SP_SUL!M384="","*",SP_SUL!M384)</f>
        <v>ZKE-ZWW</v>
      </c>
      <c r="H384" s="116">
        <f>IF(SP_SUL!K384="","*",SP_SUL!K384)</f>
        <v>83</v>
      </c>
      <c r="I384" s="113">
        <f>IF(SP_SUL!O384="","*",SP_SUL!O384)</f>
        <v>0.39583333333333331</v>
      </c>
      <c r="J384" s="113">
        <f>IF(SP_SUL!P384="","*",SP_SUL!P384)</f>
        <v>4.1666666666666664E-2</v>
      </c>
      <c r="K384" s="83" t="str">
        <f>IF(SP_SUL!AK384="","*",SP_SUL!AK384)</f>
        <v>102ZKW2</v>
      </c>
      <c r="L384" s="83" t="str">
        <f>IF(SP_SUL!AM384="","*",SP_SUL!AM384)</f>
        <v>ZKE-ZWW</v>
      </c>
      <c r="M384" s="83">
        <f>IF(SP_SUL!AP384="","*",SP_SUL!AP384)</f>
        <v>83</v>
      </c>
      <c r="N384" s="83" t="str">
        <f>IF(SP_SUL!AM384="","*",SP_SUL!AM384)</f>
        <v>ZKE-ZWW</v>
      </c>
      <c r="O384" s="110">
        <f>IF(SP_SUL!BH384="","*",SP_SUL!BH384)</f>
        <v>0</v>
      </c>
      <c r="P384" s="147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2">
        <f>IF(SP_SUL!B385="","*",SP_SUL!B385)</f>
        <v>46069</v>
      </c>
      <c r="B385" s="83" t="str">
        <f>IF(SP_SUL!X385="","*",SP_SUL!X385)</f>
        <v>Oportunidade</v>
      </c>
      <c r="C385" s="83" t="str">
        <f>IF(SP_SUL!S385="","*",SP_SUL!S385)</f>
        <v>SP SUL</v>
      </c>
      <c r="D385" s="83" t="str">
        <f>IF(SP_SUL!T385="","*",SP_SUL!T385)</f>
        <v>ZKE-ZEV</v>
      </c>
      <c r="E385" s="83" t="str">
        <f>IF(SP_SUL!D385="","*",SP_SUL!D385)</f>
        <v>E17</v>
      </c>
      <c r="F385" s="83" t="str">
        <f>IF(SP_SUL!H385="","*",SP_SUL!H385)</f>
        <v>102ZKW2</v>
      </c>
      <c r="G385" s="83" t="str">
        <f>IF(SP_SUL!M385="","*",SP_SUL!M385)</f>
        <v>ZKW-ZLU</v>
      </c>
      <c r="H385" s="116">
        <f>IF(SP_SUL!K385="","*",SP_SUL!K385)</f>
        <v>100.95099999999999</v>
      </c>
      <c r="I385" s="113">
        <f>IF(SP_SUL!O385="","*",SP_SUL!O385)</f>
        <v>0.39583333333333331</v>
      </c>
      <c r="J385" s="113">
        <f>IF(SP_SUL!P385="","*",SP_SUL!P385)</f>
        <v>0.125</v>
      </c>
      <c r="K385" s="83" t="str">
        <f>IF(SP_SUL!AK385="","*",SP_SUL!AK385)</f>
        <v>102ZKW2</v>
      </c>
      <c r="L385" s="83" t="str">
        <f>IF(SP_SUL!AM385="","*",SP_SUL!AM385)</f>
        <v>ZKW-ZLU</v>
      </c>
      <c r="M385" s="83">
        <f>IF(SP_SUL!AP385="","*",SP_SUL!AP385)</f>
        <v>100.95099999999999</v>
      </c>
      <c r="N385" s="83" t="str">
        <f>IF(SP_SUL!AM385="","*",SP_SUL!AM385)</f>
        <v>ZKW-ZLU</v>
      </c>
      <c r="O385" s="110">
        <f>IF(SP_SUL!BH385="","*",SP_SUL!BH385)</f>
        <v>2</v>
      </c>
      <c r="P385" s="147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2">
        <f>IF(SP_SUL!B386="","*",SP_SUL!B386)</f>
        <v>46069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ZKE-ZEV</v>
      </c>
      <c r="E386" s="83" t="str">
        <f>IF(SP_SUL!D386="","*",SP_SUL!D386)</f>
        <v>V89</v>
      </c>
      <c r="F386" s="83" t="str">
        <f>IF(SP_SUL!H386="","*",SP_SUL!H386)</f>
        <v>102ZKW2</v>
      </c>
      <c r="G386" s="83" t="str">
        <f>IF(SP_SUL!M386="","*",SP_SUL!M386)</f>
        <v>ZKW-ZLU</v>
      </c>
      <c r="H386" s="116">
        <f>IF(SP_SUL!K386="","*",SP_SUL!K386)</f>
        <v>101.8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130ZEM2</v>
      </c>
      <c r="L386" s="83" t="str">
        <f>IF(SP_SUL!AM386="","*",SP_SUL!AM386)</f>
        <v>ZEM-ZKW</v>
      </c>
      <c r="M386" s="83">
        <f>IF(SP_SUL!AP386="","*",SP_SUL!AP386)</f>
        <v>135</v>
      </c>
      <c r="N386" s="83" t="str">
        <f>IF(SP_SUL!AM386="","*",SP_SUL!AM386)</f>
        <v>ZEM-ZKW</v>
      </c>
      <c r="O386" s="110">
        <f>IF(SP_SUL!BH386="","*",SP_SUL!BH386)</f>
        <v>0</v>
      </c>
      <c r="P386" s="147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2">
        <f>IF(SP_SUL!B387="","*",SP_SUL!B387)</f>
        <v>46069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ZKE-ZEV</v>
      </c>
      <c r="E387" s="83" t="str">
        <f>IF(SP_SUL!D387="","*",SP_SUL!D387)</f>
        <v>CLEBISON (TP-728)</v>
      </c>
      <c r="F387" s="83" t="str">
        <f>IF(SP_SUL!H387="","*",SP_SUL!H387)</f>
        <v>-</v>
      </c>
      <c r="G387" s="83" t="str">
        <f>IF(SP_SUL!M387="","*",SP_SUL!M387)</f>
        <v>ZRB-ZEV</v>
      </c>
      <c r="H387" s="116">
        <f>IF(SP_SUL!K387="","*",SP_SUL!K387)</f>
        <v>156</v>
      </c>
      <c r="I387" s="113">
        <f>IF(SP_SUL!O387="","*",SP_SUL!O387)</f>
        <v>0.41666666666666669</v>
      </c>
      <c r="J387" s="113">
        <f>IF(SP_SUL!P387="","*",SP_SUL!P387)</f>
        <v>8.3333333333333329E-2</v>
      </c>
      <c r="K387" s="83" t="str">
        <f>IF(SP_SUL!AK387="","*",SP_SUL!AK387)</f>
        <v>-</v>
      </c>
      <c r="L387" s="83" t="str">
        <f>IF(SP_SUL!AM387="","*",SP_SUL!AM387)</f>
        <v>ZKW-ZYU</v>
      </c>
      <c r="M387" s="83">
        <f>IF(SP_SUL!AP387="","*",SP_SUL!AP387)</f>
        <v>102.5</v>
      </c>
      <c r="N387" s="83" t="str">
        <f>IF(SP_SUL!AM387="","*",SP_SUL!AM387)</f>
        <v>ZKW-ZYU</v>
      </c>
      <c r="O387" s="110">
        <f>IF(SP_SUL!BH387="","*",SP_SUL!BH387)</f>
        <v>2</v>
      </c>
      <c r="P387" s="147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2">
        <f>IF(SP_SUL!B388="","*",SP_SUL!B388)</f>
        <v>46069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ZKE-ZEV</v>
      </c>
      <c r="E388" s="83" t="str">
        <f>IF(SP_SUL!D388="","*",SP_SUL!D388)</f>
        <v>ISMAEL(TP-726)</v>
      </c>
      <c r="F388" s="83" t="str">
        <f>IF(SP_SUL!H388="","*",SP_SUL!H388)</f>
        <v>-</v>
      </c>
      <c r="G388" s="83" t="str">
        <f>IF(SP_SUL!M388="","*",SP_SUL!M388)</f>
        <v>ZRB-ZEV</v>
      </c>
      <c r="H388" s="116">
        <f>IF(SP_SUL!K388="","*",SP_SUL!K388)</f>
        <v>156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ZKW-ZYU</v>
      </c>
      <c r="M388" s="83">
        <f>IF(SP_SUL!AP388="","*",SP_SUL!AP388)</f>
        <v>102.5</v>
      </c>
      <c r="N388" s="83" t="str">
        <f>IF(SP_SUL!AM388="","*",SP_SUL!AM388)</f>
        <v>ZKW-ZYU</v>
      </c>
      <c r="O388" s="110">
        <f>IF(SP_SUL!BH388="","*",SP_SUL!BH388)</f>
        <v>2</v>
      </c>
      <c r="P388" s="147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2">
        <f>IF(SP_SUL!B389="","*",SP_SUL!B389)</f>
        <v>46069</v>
      </c>
      <c r="B389" s="83" t="str">
        <f>IF(SP_SUL!X389="","*",SP_SUL!X389)</f>
        <v>Extra</v>
      </c>
      <c r="C389" s="83" t="str">
        <f>IF(SP_SUL!S389="","*",SP_SUL!S389)</f>
        <v>SP SUL</v>
      </c>
      <c r="D389" s="83" t="str">
        <f>IF(SP_SUL!T389="","*",SP_SUL!T389)</f>
        <v>ZKE-ZEV</v>
      </c>
      <c r="E389" s="83" t="str">
        <f>IF(SP_SUL!D389="","*",SP_SUL!D389)</f>
        <v>DIEGO (TP-681)</v>
      </c>
      <c r="F389" s="83" t="str">
        <f>IF(SP_SUL!H389="","*",SP_SUL!H389)</f>
        <v>-</v>
      </c>
      <c r="G389" s="83" t="str">
        <f>IF(SP_SUL!M389="","*",SP_SUL!M389)</f>
        <v>ZKW-ZLU</v>
      </c>
      <c r="H389" s="116">
        <f>IF(SP_SUL!K389="","*",SP_SUL!K389)</f>
        <v>104.5</v>
      </c>
      <c r="I389" s="113">
        <f>IF(SP_SUL!O389="","*",SP_SUL!O389)</f>
        <v>0.41666666666666669</v>
      </c>
      <c r="J389" s="113">
        <f>IF(SP_SUL!P389="","*",SP_SUL!P389)</f>
        <v>8.3333333333333329E-2</v>
      </c>
      <c r="K389" s="83" t="str">
        <f>IF(SP_SUL!AK389="","*",SP_SUL!AK389)</f>
        <v>-</v>
      </c>
      <c r="L389" s="83" t="str">
        <f>IF(SP_SUL!AM389="","*",SP_SUL!AM389)</f>
        <v>ZKW-ZLU</v>
      </c>
      <c r="M389" s="83">
        <f>IF(SP_SUL!AP389="","*",SP_SUL!AP389)</f>
        <v>104.5</v>
      </c>
      <c r="N389" s="83" t="str">
        <f>IF(SP_SUL!AM389="","*",SP_SUL!AM389)</f>
        <v>ZKW-ZLU</v>
      </c>
      <c r="O389" s="110">
        <f>IF(SP_SUL!BH389="","*",SP_SUL!BH389)</f>
        <v>2</v>
      </c>
      <c r="P389" s="147" t="str">
        <f>IF($A$2=1,IF(SP_SUL!BJ389="","*",SP_SUL!BJ389),IF(SP_SUL!BK389="","*",SP_SUL!BK389))</f>
        <v>TP pronto 09h32 / Realizado  intrervalo das 09h32 até 12h00</v>
      </c>
    </row>
    <row r="390" spans="1:16" hidden="1">
      <c r="A390" s="82">
        <f>IF(SP_SUL!B390="","*",SP_SUL!B390)</f>
        <v>46069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ZKE-ZEV</v>
      </c>
      <c r="E390" s="83" t="str">
        <f>IF(SP_SUL!D390="","*",SP_SUL!D390)</f>
        <v>MATEUS (TP-809)</v>
      </c>
      <c r="F390" s="83" t="str">
        <f>IF(SP_SUL!H390="","*",SP_SUL!H390)</f>
        <v>-</v>
      </c>
      <c r="G390" s="83" t="str">
        <f>IF(SP_SUL!M390="","*",SP_SUL!M390)</f>
        <v>ZWI-ZEM</v>
      </c>
      <c r="H390" s="116">
        <f>IF(SP_SUL!K390="","*",SP_SUL!K390)</f>
        <v>121</v>
      </c>
      <c r="I390" s="113">
        <f>IF(SP_SUL!O390="","*",SP_SUL!O390)</f>
        <v>0.35416666666666669</v>
      </c>
      <c r="J390" s="113">
        <f>IF(SP_SUL!P390="","*",SP_SUL!P390)</f>
        <v>8.3333333333333329E-2</v>
      </c>
      <c r="K390" s="83" t="str">
        <f>IF(SP_SUL!AK390="","*",SP_SUL!AK390)</f>
        <v>-</v>
      </c>
      <c r="L390" s="83" t="str">
        <f>IF(SP_SUL!AM390="","*",SP_SUL!AM390)</f>
        <v>ZWI-ZEM</v>
      </c>
      <c r="M390" s="83">
        <f>IF(SP_SUL!AP390="","*",SP_SUL!AP390)</f>
        <v>121</v>
      </c>
      <c r="N390" s="83" t="str">
        <f>IF(SP_SUL!AM390="","*",SP_SUL!AM390)</f>
        <v>ZWI-ZEM</v>
      </c>
      <c r="O390" s="110">
        <f>IF(SP_SUL!BH390="","*",SP_SUL!BH390)</f>
        <v>2</v>
      </c>
      <c r="P390" s="147" t="str">
        <f>IF($A$2=1,IF(SP_SUL!BJ390="","*",SP_SUL!BJ390),IF(SP_SUL!BK390="","*",SP_SUL!BK390))</f>
        <v>TP pronto 08h50 / Realizado intervalo 09:12 até 11:12</v>
      </c>
    </row>
    <row r="391" spans="1:16" hidden="1">
      <c r="A391" s="82">
        <f>IF(SP_SUL!B391="","*",SP_SUL!B391)</f>
        <v>46069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ZKE-ZEV</v>
      </c>
      <c r="E391" s="83" t="str">
        <f>IF(SP_SUL!D391="","*",SP_SUL!D391)</f>
        <v>ADENISON (TP-810)</v>
      </c>
      <c r="F391" s="83" t="str">
        <f>IF(SP_SUL!H391="","*",SP_SUL!H391)</f>
        <v>-</v>
      </c>
      <c r="G391" s="83" t="str">
        <f>IF(SP_SUL!M391="","*",SP_SUL!M391)</f>
        <v>ZWI-ZEM</v>
      </c>
      <c r="H391" s="116">
        <f>IF(SP_SUL!K391="","*",SP_SUL!K391)</f>
        <v>123.929</v>
      </c>
      <c r="I391" s="113">
        <f>IF(SP_SUL!O391="","*",SP_SUL!O391)</f>
        <v>0.35416666666666669</v>
      </c>
      <c r="J391" s="113">
        <f>IF(SP_SUL!P391="","*",SP_SUL!P391)</f>
        <v>8.3333333333333329E-2</v>
      </c>
      <c r="K391" s="83" t="str">
        <f>IF(SP_SUL!AK391="","*",SP_SUL!AK391)</f>
        <v>-</v>
      </c>
      <c r="L391" s="83" t="str">
        <f>IF(SP_SUL!AM391="","*",SP_SUL!AM391)</f>
        <v>ZWI-ZEM</v>
      </c>
      <c r="M391" s="83">
        <f>IF(SP_SUL!AP391="","*",SP_SUL!AP391)</f>
        <v>123.929</v>
      </c>
      <c r="N391" s="83" t="str">
        <f>IF(SP_SUL!AM391="","*",SP_SUL!AM391)</f>
        <v>ZWI-ZEM</v>
      </c>
      <c r="O391" s="110">
        <f>IF(SP_SUL!BH391="","*",SP_SUL!BH391)</f>
        <v>2</v>
      </c>
      <c r="P391" s="147" t="str">
        <f>IF($A$2=1,IF(SP_SUL!BJ391="","*",SP_SUL!BJ391),IF(SP_SUL!BK391="","*",SP_SUL!BK391))</f>
        <v>TP pronto 08h50 / Realizado intervalo 09:12 até 11:12</v>
      </c>
    </row>
    <row r="392" spans="1:16" hidden="1">
      <c r="A392" s="82">
        <f>IF(SP_SUL!B392="","*",SP_SUL!B392)</f>
        <v>46069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JACIANO (TF-674)</v>
      </c>
      <c r="F392" s="83" t="str">
        <f>IF(SP_SUL!H392="","*",SP_SUL!H392)</f>
        <v>-</v>
      </c>
      <c r="G392" s="83" t="str">
        <f>IF(SP_SUL!M392="","*",SP_SUL!M392)</f>
        <v>ZEZ</v>
      </c>
      <c r="H392" s="116">
        <f>IF(SP_SUL!K392="","*",SP_SUL!K392)</f>
        <v>66.25</v>
      </c>
      <c r="I392" s="113">
        <f>IF(SP_SUL!O392="","*",SP_SUL!O392)</f>
        <v>0.41666666666666669</v>
      </c>
      <c r="J392" s="113">
        <f>IF(SP_SUL!P392="","*",SP_SUL!P392)</f>
        <v>8.3333333333333329E-2</v>
      </c>
      <c r="K392" s="83" t="str">
        <f>IF(SP_SUL!AK392="","*",SP_SUL!AK392)</f>
        <v>-</v>
      </c>
      <c r="L392" s="83" t="str">
        <f>IF(SP_SUL!AM392="","*",SP_SUL!AM392)</f>
        <v>ZEZ</v>
      </c>
      <c r="M392" s="83">
        <f>IF(SP_SUL!AP392="","*",SP_SUL!AP392)</f>
        <v>66.25</v>
      </c>
      <c r="N392" s="83" t="str">
        <f>IF(SP_SUL!AM392="","*",SP_SUL!AM392)</f>
        <v>ZEZ</v>
      </c>
      <c r="O392" s="110">
        <f>IF(SP_SUL!BH392="","*",SP_SUL!BH392)</f>
        <v>0</v>
      </c>
      <c r="P392" s="147" t="str">
        <f>IF($A$2=1,IF(SP_SUL!BJ392="","*",SP_SUL!BJ392),IF(SP_SUL!BK392="","*",SP_SUL!BK392))</f>
        <v>TP pronto 09h51 / Sem oportunidade de faixa</v>
      </c>
    </row>
    <row r="393" spans="1:16" hidden="1">
      <c r="A393" s="82">
        <f>IF(SP_SUL!B393="","*",SP_SUL!B393)</f>
        <v>46069</v>
      </c>
      <c r="B393" s="83" t="str">
        <f>IF(SP_SUL!X393="","*",SP_SUL!X393)</f>
        <v>Contrato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A84</v>
      </c>
      <c r="F393" s="83" t="str">
        <f>IF(SP_SUL!H393="","*",SP_SUL!H393)</f>
        <v>ZEV-2</v>
      </c>
      <c r="G393" s="83" t="str">
        <f>IF(SP_SUL!M393="","*",SP_SUL!M393)</f>
        <v>ZEV-ZPT</v>
      </c>
      <c r="H393" s="116">
        <f>IF(SP_SUL!K393="","*",SP_SUL!K393)</f>
        <v>66</v>
      </c>
      <c r="I393" s="113">
        <f>IF(SP_SUL!O393="","*",SP_SUL!O393)</f>
        <v>0.3125</v>
      </c>
      <c r="J393" s="113">
        <f>IF(SP_SUL!P393="","*",SP_SUL!P393)</f>
        <v>4.1666666666666664E-2</v>
      </c>
      <c r="K393" s="83" t="str">
        <f>IF(SP_SUL!AK393="","*",SP_SUL!AK393)</f>
        <v>ZEV-2</v>
      </c>
      <c r="L393" s="83" t="str">
        <f>IF(SP_SUL!AM393="","*",SP_SUL!AM393)</f>
        <v>ZEV-ZPT</v>
      </c>
      <c r="M393" s="83">
        <f>IF(SP_SUL!AP393="","*",SP_SUL!AP393)</f>
        <v>66</v>
      </c>
      <c r="N393" s="83" t="str">
        <f>IF(SP_SUL!AM393="","*",SP_SUL!AM393)</f>
        <v>ZEV-ZPT</v>
      </c>
      <c r="O393" s="110">
        <f>IF(SP_SUL!BH393="","*",SP_SUL!BH393)</f>
        <v>2</v>
      </c>
      <c r="P393" s="147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2">
        <f>IF(SP_SUL!B394="","*",SP_SUL!B394)</f>
        <v>46069</v>
      </c>
      <c r="B394" s="83" t="str">
        <f>IF(SP_SUL!X394="","*",SP_SUL!X394)</f>
        <v>Contrato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W61</v>
      </c>
      <c r="F394" s="83" t="str">
        <f>IF(SP_SUL!H394="","*",SP_SUL!H394)</f>
        <v>K67ZEV2</v>
      </c>
      <c r="G394" s="83" t="str">
        <f>IF(SP_SUL!M394="","*",SP_SUL!M394)</f>
        <v>ZXW-ZGP</v>
      </c>
      <c r="H394" s="116">
        <f>IF(SP_SUL!K394="","*",SP_SUL!K394)</f>
        <v>83.7</v>
      </c>
      <c r="I394" s="113">
        <f>IF(SP_SUL!O394="","*",SP_SUL!O394)</f>
        <v>0.33333333333333331</v>
      </c>
      <c r="J394" s="113">
        <f>IF(SP_SUL!P394="","*",SP_SUL!P394)</f>
        <v>4.1666666666666664E-2</v>
      </c>
      <c r="K394" s="83" t="str">
        <f>IF(SP_SUL!AK394="","*",SP_SUL!AK394)</f>
        <v>K67ZEV2</v>
      </c>
      <c r="L394" s="83" t="str">
        <f>IF(SP_SUL!AM394="","*",SP_SUL!AM394)</f>
        <v>ZXW-ZGP</v>
      </c>
      <c r="M394" s="83">
        <f>IF(SP_SUL!AP394="","*",SP_SUL!AP394)</f>
        <v>83.7</v>
      </c>
      <c r="N394" s="83" t="str">
        <f>IF(SP_SUL!AM394="","*",SP_SUL!AM394)</f>
        <v>ZXW-ZGP</v>
      </c>
      <c r="O394" s="110">
        <f>IF(SP_SUL!BH394="","*",SP_SUL!BH394)</f>
        <v>2</v>
      </c>
      <c r="P394" s="147" t="str">
        <f>IF($A$2=1,IF(SP_SUL!BJ394="","*",SP_SUL!BJ394),IF(SP_SUL!BK394="","*",SP_SUL!BK394))</f>
        <v>MC1 08h25 /  Realizado deslocamento da turmas.</v>
      </c>
    </row>
    <row r="395" spans="1:16" hidden="1">
      <c r="A395" s="82">
        <f>IF(SP_SUL!B395="","*",SP_SUL!B395)</f>
        <v>46069</v>
      </c>
      <c r="B395" s="83" t="str">
        <f>IF(SP_SUL!X395="","*",SP_SUL!X395)</f>
        <v>Contrato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W62</v>
      </c>
      <c r="F395" s="83" t="str">
        <f>IF(SP_SUL!H395="","*",SP_SUL!H395)</f>
        <v>ZDRZPT</v>
      </c>
      <c r="G395" s="83" t="str">
        <f>IF(SP_SUL!M395="","*",SP_SUL!M395)</f>
        <v>ZXW-ZGP</v>
      </c>
      <c r="H395" s="116">
        <f>IF(SP_SUL!K395="","*",SP_SUL!K395)</f>
        <v>83.7</v>
      </c>
      <c r="I395" s="113">
        <f>IF(SP_SUL!O395="","*",SP_SUL!O395)</f>
        <v>0.33333333333333331</v>
      </c>
      <c r="J395" s="113">
        <f>IF(SP_SUL!P395="","*",SP_SUL!P395)</f>
        <v>4.1666666666666664E-2</v>
      </c>
      <c r="K395" s="83" t="str">
        <f>IF(SP_SUL!AK395="","*",SP_SUL!AK395)</f>
        <v>ZDRZPT</v>
      </c>
      <c r="L395" s="83" t="str">
        <f>IF(SP_SUL!AM395="","*",SP_SUL!AM395)</f>
        <v>ZXW-ZGP</v>
      </c>
      <c r="M395" s="83">
        <f>IF(SP_SUL!AP395="","*",SP_SUL!AP395)</f>
        <v>83.7</v>
      </c>
      <c r="N395" s="83" t="str">
        <f>IF(SP_SUL!AM395="","*",SP_SUL!AM395)</f>
        <v>ZXW-ZGP</v>
      </c>
      <c r="O395" s="110">
        <f>IF(SP_SUL!BH395="","*",SP_SUL!BH395)</f>
        <v>2</v>
      </c>
      <c r="P395" s="147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2">
        <f>IF(SP_SUL!B396="","*",SP_SUL!B396)</f>
        <v>46069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ZPT-ZPG</v>
      </c>
      <c r="E396" s="83" t="str">
        <f>IF(SP_SUL!D396="","*",SP_SUL!D396)</f>
        <v>EXPANSÃO TURMA 1</v>
      </c>
      <c r="F396" s="83" t="str">
        <f>IF(SP_SUL!H396="","*",SP_SUL!H396)</f>
        <v>-</v>
      </c>
      <c r="G396" s="83" t="str">
        <f>IF(SP_SUL!M396="","*",SP_SUL!M396)</f>
        <v>PAT-ZGM</v>
      </c>
      <c r="H396" s="116">
        <f>IF(SP_SUL!K396="","*",SP_SUL!K396)</f>
        <v>108.9</v>
      </c>
      <c r="I396" s="113">
        <f>IF(SP_SUL!O396="","*",SP_SUL!O396)</f>
        <v>0.35416666666666669</v>
      </c>
      <c r="J396" s="113">
        <f>IF(SP_SUL!P396="","*",SP_SUL!P396)</f>
        <v>6.25E-2</v>
      </c>
      <c r="K396" s="83" t="str">
        <f>IF(SP_SUL!AK396="","*",SP_SUL!AK396)</f>
        <v>-</v>
      </c>
      <c r="L396" s="83" t="str">
        <f>IF(SP_SUL!AM396="","*",SP_SUL!AM396)</f>
        <v>PAT-ZGM</v>
      </c>
      <c r="M396" s="83">
        <f>IF(SP_SUL!AP396="","*",SP_SUL!AP396)</f>
        <v>108.9</v>
      </c>
      <c r="N396" s="83" t="str">
        <f>IF(SP_SUL!AM396="","*",SP_SUL!AM396)</f>
        <v>PAT-ZGM</v>
      </c>
      <c r="O396" s="110">
        <f>IF(SP_SUL!BH396="","*",SP_SUL!BH396)</f>
        <v>0</v>
      </c>
      <c r="P396" s="147" t="str">
        <f>IF($A$2=1,IF(SP_SUL!BJ396="","*",SP_SUL!BJ396),IF(SP_SUL!BK396="","*",SP_SUL!BK396))</f>
        <v xml:space="preserve">Equipe pronta 09:05, sem oportunidade </v>
      </c>
    </row>
    <row r="397" spans="1:16" hidden="1">
      <c r="A397" s="82">
        <f>IF(SP_SUL!B397="","*",SP_SUL!B397)</f>
        <v>46069</v>
      </c>
      <c r="B397" s="83" t="str">
        <f>IF(SP_SUL!X397="","*",SP_SUL!X397)</f>
        <v>Oportunidade</v>
      </c>
      <c r="C397" s="83" t="str">
        <f>IF(SP_SUL!S397="","*",SP_SUL!S397)</f>
        <v>SP SUL</v>
      </c>
      <c r="D397" s="83" t="str">
        <f>IF(SP_SUL!T397="","*",SP_SUL!T397)</f>
        <v>ZPT-ZPG</v>
      </c>
      <c r="E397" s="83" t="str">
        <f>IF(SP_SUL!D397="","*",SP_SUL!D397)</f>
        <v>RAFAEL (TP-695)</v>
      </c>
      <c r="F397" s="83" t="str">
        <f>IF(SP_SUL!H397="","*",SP_SUL!H397)</f>
        <v>-</v>
      </c>
      <c r="G397" s="83" t="str">
        <f>IF(SP_SUL!M397="","*",SP_SUL!M397)</f>
        <v>ZGM-ZZV</v>
      </c>
      <c r="H397" s="116">
        <f>IF(SP_SUL!K397="","*",SP_SUL!K397)</f>
        <v>116.81</v>
      </c>
      <c r="I397" s="113">
        <f>IF(SP_SUL!O397="","*",SP_SUL!O397)</f>
        <v>0.45833333333333331</v>
      </c>
      <c r="J397" s="113">
        <f>IF(SP_SUL!P397="","*",SP_SUL!P397)</f>
        <v>8.3333333333333329E-2</v>
      </c>
      <c r="K397" s="83" t="str">
        <f>IF(SP_SUL!AK397="","*",SP_SUL!AK397)</f>
        <v>-</v>
      </c>
      <c r="L397" s="83" t="str">
        <f>IF(SP_SUL!AM397="","*",SP_SUL!AM397)</f>
        <v>ZGM-ZZV</v>
      </c>
      <c r="M397" s="83">
        <f>IF(SP_SUL!AP397="","*",SP_SUL!AP397)</f>
        <v>116.81</v>
      </c>
      <c r="N397" s="83" t="str">
        <f>IF(SP_SUL!AM397="","*",SP_SUL!AM397)</f>
        <v>ZGM-ZZV</v>
      </c>
      <c r="O397" s="110">
        <f>IF(SP_SUL!BH397="","*",SP_SUL!BH397)</f>
        <v>0</v>
      </c>
      <c r="P397" s="147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 hidden="1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 hidden="1">
      <c r="A400" s="82">
        <f>IF(SP_SUL!B400="","*",SP_SUL!B400)</f>
        <v>46070</v>
      </c>
      <c r="B400" s="83" t="str">
        <f>IF(SP_SUL!X400="","*",SP_SUL!X400)</f>
        <v>Oportunidade</v>
      </c>
      <c r="C400" s="83" t="str">
        <f>IF(SP_SUL!S400="","*",SP_SUL!S400)</f>
        <v>SP SUL</v>
      </c>
      <c r="D400" s="83" t="str">
        <f>IF(SP_SUL!T400="","*",SP_SUL!T400)</f>
        <v>ZBV-ZRX</v>
      </c>
      <c r="E400" s="83" t="str">
        <f>IF(SP_SUL!D400="","*",SP_SUL!D400)</f>
        <v>EXPANSÃO TURMA 1</v>
      </c>
      <c r="F400" s="83" t="str">
        <f>IF(SP_SUL!H400="","*",SP_SUL!H400)</f>
        <v>-</v>
      </c>
      <c r="G400" s="83" t="str">
        <f>IF(SP_SUL!M400="","*",SP_SUL!M400)</f>
        <v>ZCD</v>
      </c>
      <c r="H400" s="116">
        <f>IF(SP_SUL!K400="","*",SP_SUL!K400)</f>
        <v>110.87</v>
      </c>
      <c r="I400" s="113">
        <f>IF(SP_SUL!O400="","*",SP_SUL!O400)</f>
        <v>0.35416666666666669</v>
      </c>
      <c r="J400" s="113">
        <f>IF(SP_SUL!P400="","*",SP_SUL!P400)</f>
        <v>0.125</v>
      </c>
      <c r="K400" s="83" t="str">
        <f>IF(SP_SUL!AK400="","*",SP_SUL!AK400)</f>
        <v>-</v>
      </c>
      <c r="L400" s="83" t="str">
        <f>IF(SP_SUL!AM400="","*",SP_SUL!AM400)</f>
        <v>ZCD</v>
      </c>
      <c r="M400" s="83">
        <f>IF(SP_SUL!AP400="","*",SP_SUL!AP400)</f>
        <v>110.87</v>
      </c>
      <c r="N400" s="83" t="str">
        <f>IF(SP_SUL!AM400="","*",SP_SUL!AM400)</f>
        <v>ZCD</v>
      </c>
      <c r="O400" s="110">
        <f>IF(SP_SUL!BH400="","*",SP_SUL!BH400)</f>
        <v>2</v>
      </c>
      <c r="P400" s="147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2">
        <f>IF(SP_SUL!B401="","*",SP_SUL!B401)</f>
        <v>46070</v>
      </c>
      <c r="B401" s="83" t="str">
        <f>IF(SP_SUL!X401="","*",SP_SUL!X401)</f>
        <v>Oportunidade</v>
      </c>
      <c r="C401" s="83" t="str">
        <f>IF(SP_SUL!S401="","*",SP_SUL!S401)</f>
        <v>SP SUL</v>
      </c>
      <c r="D401" s="83" t="str">
        <f>IF(SP_SUL!T401="","*",SP_SUL!T401)</f>
        <v>ZBV-ZRX</v>
      </c>
      <c r="E401" s="83" t="str">
        <f>IF(SP_SUL!D401="","*",SP_SUL!D401)</f>
        <v>KLECIO (TP-699)</v>
      </c>
      <c r="F401" s="83" t="str">
        <f>IF(SP_SUL!H401="","*",SP_SUL!H401)</f>
        <v>-</v>
      </c>
      <c r="G401" s="83" t="str">
        <f>IF(SP_SUL!M401="","*",SP_SUL!M401)</f>
        <v>ZAC-S</v>
      </c>
      <c r="H401" s="116">
        <f>IF(SP_SUL!K401="","*",SP_SUL!K401)</f>
        <v>77.212999999999994</v>
      </c>
      <c r="I401" s="113">
        <f>IF(SP_SUL!O401="","*",SP_SUL!O401)</f>
        <v>0.375</v>
      </c>
      <c r="J401" s="113">
        <f>IF(SP_SUL!P401="","*",SP_SUL!P401)</f>
        <v>6.25E-2</v>
      </c>
      <c r="K401" s="83" t="str">
        <f>IF(SP_SUL!AK401="","*",SP_SUL!AK401)</f>
        <v>-</v>
      </c>
      <c r="L401" s="83" t="str">
        <f>IF(SP_SUL!AM401="","*",SP_SUL!AM401)</f>
        <v>ZAC</v>
      </c>
      <c r="M401" s="83">
        <f>IF(SP_SUL!AP401="","*",SP_SUL!AP401)</f>
        <v>77.400000000000006</v>
      </c>
      <c r="N401" s="83" t="str">
        <f>IF(SP_SUL!AM401="","*",SP_SUL!AM401)</f>
        <v>ZAC</v>
      </c>
      <c r="O401" s="110">
        <f>IF(SP_SUL!BH401="","*",SP_SUL!BH401)</f>
        <v>2</v>
      </c>
      <c r="P401" s="147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2">
        <f>IF(SP_SUL!B402="","*",SP_SUL!B402)</f>
        <v>46070</v>
      </c>
      <c r="B402" s="83" t="str">
        <f>IF(SP_SUL!X402="","*",SP_SUL!X402)</f>
        <v>Contrato</v>
      </c>
      <c r="C402" s="83" t="str">
        <f>IF(SP_SUL!S402="","*",SP_SUL!S402)</f>
        <v>SP SUL</v>
      </c>
      <c r="D402" s="83" t="str">
        <f>IF(SP_SUL!T402="","*",SP_SUL!T402)</f>
        <v>ZBV-ZRX</v>
      </c>
      <c r="E402" s="83" t="str">
        <f>IF(SP_SUL!D402="","*",SP_SUL!D402)</f>
        <v>E42</v>
      </c>
      <c r="F402" s="83" t="str">
        <f>IF(SP_SUL!H402="","*",SP_SUL!H402)</f>
        <v>ZBV3</v>
      </c>
      <c r="G402" s="83" t="str">
        <f>IF(SP_SUL!M402="","*",SP_SUL!M402)</f>
        <v>ZBM-ZHO</v>
      </c>
      <c r="H402" s="116">
        <f>IF(SP_SUL!K402="","*",SP_SUL!K402)</f>
        <v>54.96</v>
      </c>
      <c r="I402" s="113">
        <f>IF(SP_SUL!O402="","*",SP_SUL!O402)</f>
        <v>0.4375</v>
      </c>
      <c r="J402" s="113">
        <f>IF(SP_SUL!P402="","*",SP_SUL!P402)</f>
        <v>0.16666666666666666</v>
      </c>
      <c r="K402" s="83" t="str">
        <f>IF(SP_SUL!AK402="","*",SP_SUL!AK402)</f>
        <v>ZBV3</v>
      </c>
      <c r="L402" s="83" t="str">
        <f>IF(SP_SUL!AM402="","*",SP_SUL!AM402)</f>
        <v>ZBM-ZHO</v>
      </c>
      <c r="M402" s="83">
        <f>IF(SP_SUL!AP402="","*",SP_SUL!AP402)</f>
        <v>54.96</v>
      </c>
      <c r="N402" s="83" t="str">
        <f>IF(SP_SUL!AM402="","*",SP_SUL!AM402)</f>
        <v>ZBM-ZHO</v>
      </c>
      <c r="O402" s="110">
        <f>IF(SP_SUL!BH402="","*",SP_SUL!BH402)</f>
        <v>0</v>
      </c>
      <c r="P402" s="147" t="str">
        <f>IF($A$2=1,IF(SP_SUL!BJ402="","*",SP_SUL!BJ402),IF(SP_SUL!BK402="","*",SP_SUL!BK402))</f>
        <v xml:space="preserve">Não solicita MC1, Escala sem equipe </v>
      </c>
    </row>
    <row r="403" spans="1:16" hidden="1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 hidden="1">
      <c r="A404" s="82">
        <f>IF(SP_SUL!B404="","*",SP_SUL!B404)</f>
        <v>46070</v>
      </c>
      <c r="B404" s="83" t="str">
        <f>IF(SP_SUL!X404="","*",SP_SUL!X404)</f>
        <v>Oportunidade</v>
      </c>
      <c r="C404" s="83" t="str">
        <f>IF(SP_SUL!S404="","*",SP_SUL!S404)</f>
        <v>SP SUL</v>
      </c>
      <c r="D404" s="83" t="str">
        <f>IF(SP_SUL!T404="","*",SP_SUL!T404)</f>
        <v>ZBV-ZKE</v>
      </c>
      <c r="E404" s="83" t="str">
        <f>IF(SP_SUL!D404="","*",SP_SUL!D404)</f>
        <v>ROGÉRIO (TP-730)</v>
      </c>
      <c r="F404" s="83" t="str">
        <f>IF(SP_SUL!H404="","*",SP_SUL!H404)</f>
        <v>-</v>
      </c>
      <c r="G404" s="83" t="str">
        <f>IF(SP_SUL!M404="","*",SP_SUL!M404)</f>
        <v>ZXI-ZIC</v>
      </c>
      <c r="H404" s="116">
        <f>IF(SP_SUL!K404="","*",SP_SUL!K404)</f>
        <v>225</v>
      </c>
      <c r="I404" s="113">
        <f>IF(SP_SUL!O404="","*",SP_SUL!O404)</f>
        <v>0.375</v>
      </c>
      <c r="J404" s="113">
        <f>IF(SP_SUL!P404="","*",SP_SUL!P404)</f>
        <v>8.3333333333333329E-2</v>
      </c>
      <c r="K404" s="83" t="str">
        <f>IF(SP_SUL!AK404="","*",SP_SUL!AK404)</f>
        <v>-</v>
      </c>
      <c r="L404" s="83" t="str">
        <f>IF(SP_SUL!AM404="","*",SP_SUL!AM404)</f>
        <v>ZST-ZYU</v>
      </c>
      <c r="M404" s="83">
        <f>IF(SP_SUL!AP404="","*",SP_SUL!AP404)</f>
        <v>205</v>
      </c>
      <c r="N404" s="83" t="str">
        <f>IF(SP_SUL!AM404="","*",SP_SUL!AM404)</f>
        <v>ZST-ZYU</v>
      </c>
      <c r="O404" s="110">
        <f>IF(SP_SUL!BH404="","*",SP_SUL!BH404)</f>
        <v>2</v>
      </c>
      <c r="P404" s="147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2">
        <f>IF(SP_SUL!B405="","*",SP_SUL!B405)</f>
        <v>46070</v>
      </c>
      <c r="B405" s="83" t="str">
        <f>IF(SP_SUL!X405="","*",SP_SUL!X405)</f>
        <v>Oportunidade</v>
      </c>
      <c r="C405" s="83" t="str">
        <f>IF(SP_SUL!S405="","*",SP_SUL!S405)</f>
        <v>SP SUL</v>
      </c>
      <c r="D405" s="83" t="str">
        <f>IF(SP_SUL!T405="","*",SP_SUL!T405)</f>
        <v>ZBV-ZKE</v>
      </c>
      <c r="E405" s="83" t="str">
        <f>IF(SP_SUL!D405="","*",SP_SUL!D405)</f>
        <v>W59</v>
      </c>
      <c r="F405" s="83" t="str">
        <f>IF(SP_SUL!H405="","*",SP_SUL!H405)</f>
        <v>ZYU1</v>
      </c>
      <c r="G405" s="83" t="str">
        <f>IF(SP_SUL!M405="","*",SP_SUL!M405)</f>
        <v>ZXI-ZIC</v>
      </c>
      <c r="H405" s="116">
        <f>IF(SP_SUL!K405="","*",SP_SUL!K405)</f>
        <v>225</v>
      </c>
      <c r="I405" s="113">
        <f>IF(SP_SUL!O405="","*",SP_SUL!O405)</f>
        <v>0.375</v>
      </c>
      <c r="J405" s="113">
        <f>IF(SP_SUL!P405="","*",SP_SUL!P405)</f>
        <v>4.1666666666666664E-2</v>
      </c>
      <c r="K405" s="83" t="str">
        <f>IF(SP_SUL!AK405="","*",SP_SUL!AK405)</f>
        <v>ZYU1</v>
      </c>
      <c r="L405" s="83" t="str">
        <f>IF(SP_SUL!AM405="","*",SP_SUL!AM405)</f>
        <v>ZXI-ZIC</v>
      </c>
      <c r="M405" s="83">
        <f>IF(SP_SUL!AP405="","*",SP_SUL!AP405)</f>
        <v>225</v>
      </c>
      <c r="N405" s="83" t="str">
        <f>IF(SP_SUL!AM405="","*",SP_SUL!AM405)</f>
        <v>ZXI-ZIC</v>
      </c>
      <c r="O405" s="110">
        <f>IF(SP_SUL!BH405="","*",SP_SUL!BH405)</f>
        <v>2</v>
      </c>
      <c r="P405" s="147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2">
        <f>IF(SP_SUL!B406="","*",SP_SUL!B406)</f>
        <v>46070</v>
      </c>
      <c r="B406" s="83" t="str">
        <f>IF(SP_SUL!X406="","*",SP_SUL!X406)</f>
        <v>Oportunidade</v>
      </c>
      <c r="C406" s="83" t="str">
        <f>IF(SP_SUL!S406="","*",SP_SUL!S406)</f>
        <v>SP SUL</v>
      </c>
      <c r="D406" s="83" t="str">
        <f>IF(SP_SUL!T406="","*",SP_SUL!T406)</f>
        <v>ZBV-ZKE</v>
      </c>
      <c r="E406" s="83" t="str">
        <f>IF(SP_SUL!D406="","*",SP_SUL!D406)</f>
        <v>V93</v>
      </c>
      <c r="F406" s="83" t="str">
        <f>IF(SP_SUL!H406="","*",SP_SUL!H406)</f>
        <v>ZYU1</v>
      </c>
      <c r="G406" s="83" t="str">
        <f>IF(SP_SUL!M406="","*",SP_SUL!M406)</f>
        <v>ZYU-ZST</v>
      </c>
      <c r="H406" s="116">
        <f>IF(SP_SUL!K406="","*",SP_SUL!K406)</f>
        <v>204.4</v>
      </c>
      <c r="I406" s="113">
        <f>IF(SP_SUL!O406="","*",SP_SUL!O406)</f>
        <v>0.375</v>
      </c>
      <c r="J406" s="113">
        <f>IF(SP_SUL!P406="","*",SP_SUL!P406)</f>
        <v>0.125</v>
      </c>
      <c r="K406" s="83" t="str">
        <f>IF(SP_SUL!AK406="","*",SP_SUL!AK406)</f>
        <v>ZYU1</v>
      </c>
      <c r="L406" s="83" t="str">
        <f>IF(SP_SUL!AM406="","*",SP_SUL!AM406)</f>
        <v>ZYU-ZST</v>
      </c>
      <c r="M406" s="83">
        <f>IF(SP_SUL!AP406="","*",SP_SUL!AP406)</f>
        <v>204.4</v>
      </c>
      <c r="N406" s="83" t="str">
        <f>IF(SP_SUL!AM406="","*",SP_SUL!AM406)</f>
        <v>ZYU-ZST</v>
      </c>
      <c r="O406" s="110">
        <f>IF(SP_SUL!BH406="","*",SP_SUL!BH406)</f>
        <v>0</v>
      </c>
      <c r="P406" s="147" t="str">
        <f>IF($A$2=1,IF(SP_SUL!BJ406="","*",SP_SUL!BJ406),IF(SP_SUL!BK406="","*",SP_SUL!BK406))</f>
        <v>Equipe da socadora de folga</v>
      </c>
    </row>
    <row r="407" spans="1:16" hidden="1">
      <c r="A407" s="82">
        <f>IF(SP_SUL!B407="","*",SP_SUL!B407)</f>
        <v>46070</v>
      </c>
      <c r="B407" s="83" t="str">
        <f>IF(SP_SUL!X407="","*",SP_SUL!X407)</f>
        <v>Oportunidade</v>
      </c>
      <c r="C407" s="83" t="str">
        <f>IF(SP_SUL!S407="","*",SP_SUL!S407)</f>
        <v>SP SUL</v>
      </c>
      <c r="D407" s="83" t="str">
        <f>IF(SP_SUL!T407="","*",SP_SUL!T407)</f>
        <v>ZBV-ZKE</v>
      </c>
      <c r="E407" s="83" t="str">
        <f>IF(SP_SUL!D407="","*",SP_SUL!D407)</f>
        <v>ROBSON (TF-701)</v>
      </c>
      <c r="F407" s="83" t="str">
        <f>IF(SP_SUL!H407="","*",SP_SUL!H407)</f>
        <v>-</v>
      </c>
      <c r="G407" s="83" t="str">
        <f>IF(SP_SUL!M407="","*",SP_SUL!M407)</f>
        <v>ZDY-ZFY</v>
      </c>
      <c r="H407" s="116">
        <f>IF(SP_SUL!K407="","*",SP_SUL!K407)</f>
        <v>190.3</v>
      </c>
      <c r="I407" s="113">
        <f>IF(SP_SUL!O407="","*",SP_SUL!O407)</f>
        <v>0.375</v>
      </c>
      <c r="J407" s="113">
        <f>IF(SP_SUL!P407="","*",SP_SUL!P407)</f>
        <v>8.3333333333333329E-2</v>
      </c>
      <c r="K407" s="83" t="str">
        <f>IF(SP_SUL!AK407="","*",SP_SUL!AK407)</f>
        <v>-</v>
      </c>
      <c r="L407" s="83" t="str">
        <f>IF(SP_SUL!AM407="","*",SP_SUL!AM407)</f>
        <v>ZDY-ZFY</v>
      </c>
      <c r="M407" s="83">
        <f>IF(SP_SUL!AP407="","*",SP_SUL!AP407)</f>
        <v>190.3</v>
      </c>
      <c r="N407" s="83" t="str">
        <f>IF(SP_SUL!AM407="","*",SP_SUL!AM407)</f>
        <v>ZDY-ZFY</v>
      </c>
      <c r="O407" s="110">
        <f>IF(SP_SUL!BH407="","*",SP_SUL!BH407)</f>
        <v>2</v>
      </c>
      <c r="P407" s="147" t="str">
        <f>IF($A$2=1,IF(SP_SUL!BJ407="","*",SP_SUL!BJ407),IF(SP_SUL!BK407="","*",SP_SUL!BK407))</f>
        <v>TP pronto 09h34 / Realizado intervalo das 11h25 até 13h25</v>
      </c>
    </row>
    <row r="408" spans="1:16" hidden="1">
      <c r="A408" s="82">
        <f>IF(SP_SUL!B408="","*",SP_SUL!B408)</f>
        <v>46070</v>
      </c>
      <c r="B408" s="83" t="str">
        <f>IF(SP_SUL!X408="","*",SP_SUL!X408)</f>
        <v>Oportunidade</v>
      </c>
      <c r="C408" s="83" t="str">
        <f>IF(SP_SUL!S408="","*",SP_SUL!S408)</f>
        <v>SP SUL</v>
      </c>
      <c r="D408" s="83" t="str">
        <f>IF(SP_SUL!T408="","*",SP_SUL!T408)</f>
        <v>ZBV-ZKE</v>
      </c>
      <c r="E408" s="83" t="str">
        <f>IF(SP_SUL!D408="","*",SP_SUL!D408)</f>
        <v>JACIANO (TF-674)</v>
      </c>
      <c r="F408" s="83" t="str">
        <f>IF(SP_SUL!H408="","*",SP_SUL!H408)</f>
        <v>-</v>
      </c>
      <c r="G408" s="83" t="str">
        <f>IF(SP_SUL!M408="","*",SP_SUL!M408)</f>
        <v>ZDY-ZFY</v>
      </c>
      <c r="H408" s="116">
        <f>IF(SP_SUL!K408="","*",SP_SUL!K408)</f>
        <v>191</v>
      </c>
      <c r="I408" s="113">
        <f>IF(SP_SUL!O408="","*",SP_SUL!O408)</f>
        <v>0.375</v>
      </c>
      <c r="J408" s="113">
        <f>IF(SP_SUL!P408="","*",SP_SUL!P408)</f>
        <v>8.3333333333333329E-2</v>
      </c>
      <c r="K408" s="83" t="str">
        <f>IF(SP_SUL!AK408="","*",SP_SUL!AK408)</f>
        <v>-</v>
      </c>
      <c r="L408" s="83" t="str">
        <f>IF(SP_SUL!AM408="","*",SP_SUL!AM408)</f>
        <v>ZDY-ZFY</v>
      </c>
      <c r="M408" s="83">
        <f>IF(SP_SUL!AP408="","*",SP_SUL!AP408)</f>
        <v>191</v>
      </c>
      <c r="N408" s="83" t="str">
        <f>IF(SP_SUL!AM408="","*",SP_SUL!AM408)</f>
        <v>ZDY-ZFY</v>
      </c>
      <c r="O408" s="110">
        <f>IF(SP_SUL!BH408="","*",SP_SUL!BH408)</f>
        <v>2</v>
      </c>
      <c r="P408" s="147" t="str">
        <f>IF($A$2=1,IF(SP_SUL!BJ408="","*",SP_SUL!BJ408),IF(SP_SUL!BK408="","*",SP_SUL!BK408))</f>
        <v>TP pronto 09h34 / Realizado intervalo das 11h25 até 13h25</v>
      </c>
    </row>
    <row r="409" spans="1:16" hidden="1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 hidden="1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 hidden="1">
      <c r="A411" s="82">
        <f>IF(SP_SUL!B411="","*",SP_SUL!B411)</f>
        <v>46070</v>
      </c>
      <c r="B411" s="83" t="str">
        <f>IF(SP_SUL!X411="","*",SP_SUL!X411)</f>
        <v>Contrato</v>
      </c>
      <c r="C411" s="83" t="str">
        <f>IF(SP_SUL!S411="","*",SP_SUL!S411)</f>
        <v>SP SUL</v>
      </c>
      <c r="D411" s="83" t="str">
        <f>IF(SP_SUL!T411="","*",SP_SUL!T411)</f>
        <v>ZKE-ZEV</v>
      </c>
      <c r="E411" s="83" t="str">
        <f>IF(SP_SUL!D411="","*",SP_SUL!D411)</f>
        <v>SUPER ZWW</v>
      </c>
      <c r="F411" s="83" t="str">
        <f>IF(SP_SUL!H411="","*",SP_SUL!H411)</f>
        <v>-</v>
      </c>
      <c r="G411" s="83" t="str">
        <f>IF(SP_SUL!M411="","*",SP_SUL!M411)</f>
        <v>ZKW-ZLU</v>
      </c>
      <c r="H411" s="116">
        <f>IF(SP_SUL!K411="","*",SP_SUL!K411)</f>
        <v>97.843000000000004</v>
      </c>
      <c r="I411" s="113">
        <f>IF(SP_SUL!O411="","*",SP_SUL!O411)</f>
        <v>0.40277777777777779</v>
      </c>
      <c r="J411" s="113">
        <f>IF(SP_SUL!P411="","*",SP_SUL!P411)</f>
        <v>0.125</v>
      </c>
      <c r="K411" s="83" t="str">
        <f>IF(SP_SUL!AK411="","*",SP_SUL!AK411)</f>
        <v>-</v>
      </c>
      <c r="L411" s="83" t="str">
        <f>IF(SP_SUL!AM411="","*",SP_SUL!AM411)</f>
        <v>ZKW-ZLU</v>
      </c>
      <c r="M411" s="83">
        <f>IF(SP_SUL!AP411="","*",SP_SUL!AP411)</f>
        <v>97.843000000000004</v>
      </c>
      <c r="N411" s="83" t="str">
        <f>IF(SP_SUL!AM411="","*",SP_SUL!AM411)</f>
        <v>ZKW-ZLU</v>
      </c>
      <c r="O411" s="110">
        <f>IF(SP_SUL!BH411="","*",SP_SUL!BH411)</f>
        <v>0</v>
      </c>
      <c r="P411" s="147" t="str">
        <f>IF($A$2=1,IF(SP_SUL!BJ411="","*",SP_SUL!BJ411),IF(SP_SUL!BK411="","*",SP_SUL!BK411))</f>
        <v>Cancelado bloco, devido falta de material para E17</v>
      </c>
    </row>
    <row r="412" spans="1:16" hidden="1">
      <c r="A412" s="82">
        <f>IF(SP_SUL!B412="","*",SP_SUL!B412)</f>
        <v>46070</v>
      </c>
      <c r="B412" s="83" t="str">
        <f>IF(SP_SUL!X412="","*",SP_SUL!X412)</f>
        <v>Contrato</v>
      </c>
      <c r="C412" s="83" t="str">
        <f>IF(SP_SUL!S412="","*",SP_SUL!S412)</f>
        <v>SP SUL</v>
      </c>
      <c r="D412" s="83" t="str">
        <f>IF(SP_SUL!T412="","*",SP_SUL!T412)</f>
        <v>ZKE-ZEV</v>
      </c>
      <c r="E412" s="83" t="str">
        <f>IF(SP_SUL!D412="","*",SP_SUL!D412)</f>
        <v>V89</v>
      </c>
      <c r="F412" s="83" t="str">
        <f>IF(SP_SUL!H412="","*",SP_SUL!H412)</f>
        <v>102ZKW2</v>
      </c>
      <c r="G412" s="83" t="str">
        <f>IF(SP_SUL!M412="","*",SP_SUL!M412)</f>
        <v>ZKW-ZLU</v>
      </c>
      <c r="H412" s="116">
        <f>IF(SP_SUL!K412="","*",SP_SUL!K412)</f>
        <v>97.9</v>
      </c>
      <c r="I412" s="113">
        <f>IF(SP_SUL!O412="","*",SP_SUL!O412)</f>
        <v>0.39583333333333331</v>
      </c>
      <c r="J412" s="113">
        <f>IF(SP_SUL!P412="","*",SP_SUL!P412)</f>
        <v>6.9444444444444447E-4</v>
      </c>
      <c r="K412" s="83" t="str">
        <f>IF(SP_SUL!AK412="","*",SP_SUL!AK412)</f>
        <v>ZEM1302</v>
      </c>
      <c r="L412" s="83" t="str">
        <f>IF(SP_SUL!AM412="","*",SP_SUL!AM412)</f>
        <v>ZEM-ZKW</v>
      </c>
      <c r="M412" s="83">
        <f>IF(SP_SUL!AP412="","*",SP_SUL!AP412)</f>
        <v>134</v>
      </c>
      <c r="N412" s="83" t="str">
        <f>IF(SP_SUL!AM412="","*",SP_SUL!AM412)</f>
        <v>ZEM-ZKW</v>
      </c>
      <c r="O412" s="110">
        <f>IF(SP_SUL!BH412="","*",SP_SUL!BH412)</f>
        <v>2</v>
      </c>
      <c r="P412" s="147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2">
        <f>IF(SP_SUL!B413="","*",SP_SUL!B413)</f>
        <v>46070</v>
      </c>
      <c r="B413" s="83" t="str">
        <f>IF(SP_SUL!X413="","*",SP_SUL!X413)</f>
        <v>Contrato</v>
      </c>
      <c r="C413" s="83" t="str">
        <f>IF(SP_SUL!S413="","*",SP_SUL!S413)</f>
        <v>SP SUL</v>
      </c>
      <c r="D413" s="83" t="str">
        <f>IF(SP_SUL!T413="","*",SP_SUL!T413)</f>
        <v>ZKE-ZEV</v>
      </c>
      <c r="E413" s="83" t="str">
        <f>IF(SP_SUL!D413="","*",SP_SUL!D413)</f>
        <v>E17</v>
      </c>
      <c r="F413" s="83" t="str">
        <f>IF(SP_SUL!H413="","*",SP_SUL!H413)</f>
        <v>102ZKW2</v>
      </c>
      <c r="G413" s="83" t="str">
        <f>IF(SP_SUL!M413="","*",SP_SUL!M413)</f>
        <v>ZKW-ZLU</v>
      </c>
      <c r="H413" s="116">
        <f>IF(SP_SUL!K413="","*",SP_SUL!K413)</f>
        <v>103.9</v>
      </c>
      <c r="I413" s="113">
        <f>IF(SP_SUL!O413="","*",SP_SUL!O413)</f>
        <v>0.39583333333333331</v>
      </c>
      <c r="J413" s="113">
        <f>IF(SP_SUL!P413="","*",SP_SUL!P413)</f>
        <v>6.9444444444444447E-4</v>
      </c>
      <c r="K413" s="83" t="str">
        <f>IF(SP_SUL!AK413="","*",SP_SUL!AK413)</f>
        <v>102ZKW2</v>
      </c>
      <c r="L413" s="83" t="str">
        <f>IF(SP_SUL!AM413="","*",SP_SUL!AM413)</f>
        <v>ZKW-ZLU</v>
      </c>
      <c r="M413" s="83">
        <f>IF(SP_SUL!AP413="","*",SP_SUL!AP413)</f>
        <v>103.9</v>
      </c>
      <c r="N413" s="83" t="str">
        <f>IF(SP_SUL!AM413="","*",SP_SUL!AM413)</f>
        <v>ZKW-ZLU</v>
      </c>
      <c r="O413" s="110">
        <f>IF(SP_SUL!BH413="","*",SP_SUL!BH413)</f>
        <v>0</v>
      </c>
      <c r="P413" s="147" t="str">
        <f>IF($A$2=1,IF(SP_SUL!BJ413="","*",SP_SUL!BJ413),IF(SP_SUL!BK413="","*",SP_SUL!BK413))</f>
        <v>MC1 08h05 / Cancelado, devido falta de tampão.</v>
      </c>
    </row>
    <row r="414" spans="1:16" hidden="1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 hidden="1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 hidden="1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 hidden="1">
      <c r="A417" s="82">
        <f>IF(SP_SUL!B417="","*",SP_SUL!B417)</f>
        <v>46070</v>
      </c>
      <c r="B417" s="83" t="str">
        <f>IF(SP_SUL!X417="","*",SP_SUL!X417)</f>
        <v>Contrato</v>
      </c>
      <c r="C417" s="83" t="str">
        <f>IF(SP_SUL!S417="","*",SP_SUL!S417)</f>
        <v>SP SUL</v>
      </c>
      <c r="D417" s="83" t="str">
        <f>IF(SP_SUL!T417="","*",SP_SUL!T417)</f>
        <v>ZKE-ZEV</v>
      </c>
      <c r="E417" s="83" t="str">
        <f>IF(SP_SUL!D417="","*",SP_SUL!D417)</f>
        <v>MODERNIZAÇÃO SERRA</v>
      </c>
      <c r="F417" s="83" t="str">
        <f>IF(SP_SUL!H417="","*",SP_SUL!H417)</f>
        <v>-</v>
      </c>
      <c r="G417" s="83" t="str">
        <f>IF(SP_SUL!M417="","*",SP_SUL!M417)</f>
        <v>ZEJ-ZRB</v>
      </c>
      <c r="H417" s="116">
        <f>IF(SP_SUL!K417="","*",SP_SUL!K417)</f>
        <v>145.828</v>
      </c>
      <c r="I417" s="113">
        <f>IF(SP_SUL!O417="","*",SP_SUL!O417)</f>
        <v>0.33333333333333331</v>
      </c>
      <c r="J417" s="113">
        <f>IF(SP_SUL!P417="","*",SP_SUL!P417)</f>
        <v>0.33333333333333331</v>
      </c>
      <c r="K417" s="83" t="str">
        <f>IF(SP_SUL!AK417="","*",SP_SUL!AK417)</f>
        <v>-</v>
      </c>
      <c r="L417" s="83" t="str">
        <f>IF(SP_SUL!AM417="","*",SP_SUL!AM417)</f>
        <v>ZEJ-ZRB</v>
      </c>
      <c r="M417" s="83">
        <f>IF(SP_SUL!AP417="","*",SP_SUL!AP417)</f>
        <v>145.828</v>
      </c>
      <c r="N417" s="83" t="str">
        <f>IF(SP_SUL!AM417="","*",SP_SUL!AM417)</f>
        <v>ZEJ-ZRB</v>
      </c>
      <c r="O417" s="110">
        <f>IF(SP_SUL!BH417="","*",SP_SUL!BH417)</f>
        <v>2</v>
      </c>
      <c r="P417" s="147" t="str">
        <f>IF($A$2=1,IF(SP_SUL!BJ417="","*",SP_SUL!BJ417),IF(SP_SUL!BK417="","*",SP_SUL!BK417))</f>
        <v>Em intervalo das 12h04 até 20h04</v>
      </c>
    </row>
    <row r="418" spans="1:16" hidden="1">
      <c r="A418" s="82">
        <f>IF(SP_SUL!B418="","*",SP_SUL!B418)</f>
        <v>46070</v>
      </c>
      <c r="B418" s="83" t="str">
        <f>IF(SP_SUL!X418="","*",SP_SUL!X418)</f>
        <v>Contrato</v>
      </c>
      <c r="C418" s="83" t="str">
        <f>IF(SP_SUL!S418="","*",SP_SUL!S418)</f>
        <v>SP SUL</v>
      </c>
      <c r="D418" s="83" t="str">
        <f>IF(SP_SUL!T418="","*",SP_SUL!T418)</f>
        <v>ZKE-ZEV</v>
      </c>
      <c r="E418" s="83" t="str">
        <f>IF(SP_SUL!D418="","*",SP_SUL!D418)</f>
        <v>W96</v>
      </c>
      <c r="F418" s="83" t="str">
        <f>IF(SP_SUL!H418="","*",SP_SUL!H418)</f>
        <v>ZEM-1</v>
      </c>
      <c r="G418" s="83" t="str">
        <f>IF(SP_SUL!M418="","*",SP_SUL!M418)</f>
        <v>ZEJ-ZRB</v>
      </c>
      <c r="H418" s="116">
        <f>IF(SP_SUL!K418="","*",SP_SUL!K418)</f>
        <v>151.78</v>
      </c>
      <c r="I418" s="113">
        <f>IF(SP_SUL!O418="","*",SP_SUL!O418)</f>
        <v>0.3125</v>
      </c>
      <c r="J418" s="113">
        <f>IF(SP_SUL!P418="","*",SP_SUL!P418)</f>
        <v>6.9444444444444447E-4</v>
      </c>
      <c r="K418" s="83" t="str">
        <f>IF(SP_SUL!AK418="","*",SP_SUL!AK418)</f>
        <v>ZEM-1</v>
      </c>
      <c r="L418" s="83" t="str">
        <f>IF(SP_SUL!AM418="","*",SP_SUL!AM418)</f>
        <v>ZEJ-ZRB</v>
      </c>
      <c r="M418" s="83">
        <f>IF(SP_SUL!AP418="","*",SP_SUL!AP418)</f>
        <v>151.78</v>
      </c>
      <c r="N418" s="83" t="str">
        <f>IF(SP_SUL!AM418="","*",SP_SUL!AM418)</f>
        <v>ZEJ-ZRB</v>
      </c>
      <c r="O418" s="110">
        <f>IF(SP_SUL!BH418="","*",SP_SUL!BH418)</f>
        <v>2</v>
      </c>
      <c r="P418" s="147" t="str">
        <f>IF($A$2=1,IF(SP_SUL!BJ418="","*",SP_SUL!BJ418),IF(SP_SUL!BK418="","*",SP_SUL!BK418))</f>
        <v>Em intervalo das 12h04 até 20h04</v>
      </c>
    </row>
    <row r="419" spans="1:16" hidden="1">
      <c r="A419" s="82">
        <f>IF(SP_SUL!B419="","*",SP_SUL!B419)</f>
        <v>46070</v>
      </c>
      <c r="B419" s="83" t="str">
        <f>IF(SP_SUL!X419="","*",SP_SUL!X419)</f>
        <v>Contrato</v>
      </c>
      <c r="C419" s="83" t="str">
        <f>IF(SP_SUL!S419="","*",SP_SUL!S419)</f>
        <v>SP SUL</v>
      </c>
      <c r="D419" s="83" t="str">
        <f>IF(SP_SUL!T419="","*",SP_SUL!T419)</f>
        <v>ZKE-ZEV</v>
      </c>
      <c r="E419" s="83" t="str">
        <f>IF(SP_SUL!D419="","*",SP_SUL!D419)</f>
        <v>MATEUS (TP-809)</v>
      </c>
      <c r="F419" s="83" t="str">
        <f>IF(SP_SUL!H419="","*",SP_SUL!H419)</f>
        <v>-</v>
      </c>
      <c r="G419" s="83" t="str">
        <f>IF(SP_SUL!M419="","*",SP_SUL!M419)</f>
        <v>ZEJ-ZRB</v>
      </c>
      <c r="H419" s="116">
        <f>IF(SP_SUL!K419="","*",SP_SUL!K419)</f>
        <v>150.16</v>
      </c>
      <c r="I419" s="113">
        <f>IF(SP_SUL!O419="","*",SP_SUL!O419)</f>
        <v>0.33333333333333331</v>
      </c>
      <c r="J419" s="113">
        <f>IF(SP_SUL!P419="","*",SP_SUL!P419)</f>
        <v>6.9444444444444447E-4</v>
      </c>
      <c r="K419" s="83" t="str">
        <f>IF(SP_SUL!AK419="","*",SP_SUL!AK419)</f>
        <v>-</v>
      </c>
      <c r="L419" s="83" t="str">
        <f>IF(SP_SUL!AM419="","*",SP_SUL!AM419)</f>
        <v>ZEJ-ZRB</v>
      </c>
      <c r="M419" s="83">
        <f>IF(SP_SUL!AP419="","*",SP_SUL!AP419)</f>
        <v>150.16</v>
      </c>
      <c r="N419" s="83" t="str">
        <f>IF(SP_SUL!AM419="","*",SP_SUL!AM419)</f>
        <v>ZEJ-ZRB</v>
      </c>
      <c r="O419" s="110">
        <f>IF(SP_SUL!BH419="","*",SP_SUL!BH419)</f>
        <v>0</v>
      </c>
      <c r="P419" s="147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2">
        <f>IF(SP_SUL!B420="","*",SP_SUL!B420)</f>
        <v>46070</v>
      </c>
      <c r="B420" s="83" t="str">
        <f>IF(SP_SUL!X420="","*",SP_SUL!X420)</f>
        <v>Contrato</v>
      </c>
      <c r="C420" s="83" t="str">
        <f>IF(SP_SUL!S420="","*",SP_SUL!S420)</f>
        <v>SP SUL</v>
      </c>
      <c r="D420" s="83" t="str">
        <f>IF(SP_SUL!T420="","*",SP_SUL!T420)</f>
        <v>ZKE-ZEV</v>
      </c>
      <c r="E420" s="83" t="str">
        <f>IF(SP_SUL!D420="","*",SP_SUL!D420)</f>
        <v>ADENISON (TP-810)</v>
      </c>
      <c r="F420" s="83" t="str">
        <f>IF(SP_SUL!H420="","*",SP_SUL!H420)</f>
        <v>-</v>
      </c>
      <c r="G420" s="83" t="str">
        <f>IF(SP_SUL!M420="","*",SP_SUL!M420)</f>
        <v>ZEJ</v>
      </c>
      <c r="H420" s="116">
        <f>IF(SP_SUL!K420="","*",SP_SUL!K420)</f>
        <v>146.828</v>
      </c>
      <c r="I420" s="113">
        <f>IF(SP_SUL!O420="","*",SP_SUL!O420)</f>
        <v>0.33333333333333331</v>
      </c>
      <c r="J420" s="113">
        <f>IF(SP_SUL!P420="","*",SP_SUL!P420)</f>
        <v>6.9444444444444447E-4</v>
      </c>
      <c r="K420" s="83" t="str">
        <f>IF(SP_SUL!AK420="","*",SP_SUL!AK420)</f>
        <v>-</v>
      </c>
      <c r="L420" s="83" t="str">
        <f>IF(SP_SUL!AM420="","*",SP_SUL!AM420)</f>
        <v>ZEJ</v>
      </c>
      <c r="M420" s="83">
        <f>IF(SP_SUL!AP420="","*",SP_SUL!AP420)</f>
        <v>146.828</v>
      </c>
      <c r="N420" s="83" t="str">
        <f>IF(SP_SUL!AM420="","*",SP_SUL!AM420)</f>
        <v>ZEJ</v>
      </c>
      <c r="O420" s="110">
        <f>IF(SP_SUL!BH420="","*",SP_SUL!BH420)</f>
        <v>0</v>
      </c>
      <c r="P420" s="147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 hidden="1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 hidden="1">
      <c r="A423" s="82">
        <f>IF(SP_SUL!B423="","*",SP_SUL!B423)</f>
        <v>46070</v>
      </c>
      <c r="B423" s="83" t="str">
        <f>IF(SP_SUL!X423="","*",SP_SUL!X423)</f>
        <v>Contrato</v>
      </c>
      <c r="C423" s="83" t="str">
        <f>IF(SP_SUL!S423="","*",SP_SUL!S423)</f>
        <v>SP SUL</v>
      </c>
      <c r="D423" s="83" t="str">
        <f>IF(SP_SUL!T423="","*",SP_SUL!T423)</f>
        <v>ZEV-ZPT</v>
      </c>
      <c r="E423" s="83" t="str">
        <f>IF(SP_SUL!D423="","*",SP_SUL!D423)</f>
        <v>MODERNIZAÇÃO SERRA</v>
      </c>
      <c r="F423" s="83" t="str">
        <f>IF(SP_SUL!H423="","*",SP_SUL!H423)</f>
        <v>-</v>
      </c>
      <c r="G423" s="83" t="str">
        <f>IF(SP_SUL!M423="","*",SP_SUL!M423)</f>
        <v>ZEZ-ZXW</v>
      </c>
      <c r="H423" s="116">
        <f>IF(SP_SUL!K423="","*",SP_SUL!K423)</f>
        <v>75.2</v>
      </c>
      <c r="I423" s="113">
        <f>IF(SP_SUL!O423="","*",SP_SUL!O423)</f>
        <v>0.33333333333333331</v>
      </c>
      <c r="J423" s="113">
        <f>IF(SP_SUL!P423="","*",SP_SUL!P423)</f>
        <v>0.33333333333333331</v>
      </c>
      <c r="K423" s="83" t="str">
        <f>IF(SP_SUL!AK423="","*",SP_SUL!AK423)</f>
        <v>-</v>
      </c>
      <c r="L423" s="83" t="str">
        <f>IF(SP_SUL!AM423="","*",SP_SUL!AM423)</f>
        <v>ZEZ-ZXW</v>
      </c>
      <c r="M423" s="83">
        <f>IF(SP_SUL!AP423="","*",SP_SUL!AP423)</f>
        <v>75.2</v>
      </c>
      <c r="N423" s="83" t="str">
        <f>IF(SP_SUL!AM423="","*",SP_SUL!AM423)</f>
        <v>ZEZ-ZXW</v>
      </c>
      <c r="O423" s="110">
        <f>IF(SP_SUL!BH423="","*",SP_SUL!BH423)</f>
        <v>2</v>
      </c>
      <c r="P423" s="147" t="str">
        <f>IF($A$2=1,IF(SP_SUL!BJ423="","*",SP_SUL!BJ423),IF(SP_SUL!BK423="","*",SP_SUL!BK423))</f>
        <v>Em intervalo das 12h26 até 10h26</v>
      </c>
    </row>
    <row r="424" spans="1:16" hidden="1">
      <c r="A424" s="82">
        <f>IF(SP_SUL!B424="","*",SP_SUL!B424)</f>
        <v>46070</v>
      </c>
      <c r="B424" s="83" t="str">
        <f>IF(SP_SUL!X424="","*",SP_SUL!X424)</f>
        <v>Contrato</v>
      </c>
      <c r="C424" s="83" t="str">
        <f>IF(SP_SUL!S424="","*",SP_SUL!S424)</f>
        <v>SP SUL</v>
      </c>
      <c r="D424" s="83" t="str">
        <f>IF(SP_SUL!T424="","*",SP_SUL!T424)</f>
        <v>ZEV-ZPT</v>
      </c>
      <c r="E424" s="83" t="str">
        <f>IF(SP_SUL!D424="","*",SP_SUL!D424)</f>
        <v>W61</v>
      </c>
      <c r="F424" s="83" t="str">
        <f>IF(SP_SUL!H424="","*",SP_SUL!H424)</f>
        <v>K67ZEV-1</v>
      </c>
      <c r="G424" s="83" t="str">
        <f>IF(SP_SUL!M424="","*",SP_SUL!M424)</f>
        <v>ZEZ-ZXW</v>
      </c>
      <c r="H424" s="116">
        <f>IF(SP_SUL!K424="","*",SP_SUL!K424)</f>
        <v>75.2</v>
      </c>
      <c r="I424" s="113">
        <f>IF(SP_SUL!O424="","*",SP_SUL!O424)</f>
        <v>0.3125</v>
      </c>
      <c r="J424" s="113">
        <f>IF(SP_SUL!P424="","*",SP_SUL!P424)</f>
        <v>6.9444444444444447E-4</v>
      </c>
      <c r="K424" s="83" t="str">
        <f>IF(SP_SUL!AK424="","*",SP_SUL!AK424)</f>
        <v>K67ZEV-1</v>
      </c>
      <c r="L424" s="83" t="str">
        <f>IF(SP_SUL!AM424="","*",SP_SUL!AM424)</f>
        <v>ZEZ-ZXW</v>
      </c>
      <c r="M424" s="83">
        <f>IF(SP_SUL!AP424="","*",SP_SUL!AP424)</f>
        <v>75.2</v>
      </c>
      <c r="N424" s="83" t="str">
        <f>IF(SP_SUL!AM424="","*",SP_SUL!AM424)</f>
        <v>ZEZ-ZXW</v>
      </c>
      <c r="O424" s="110">
        <f>IF(SP_SUL!BH424="","*",SP_SUL!BH424)</f>
        <v>2</v>
      </c>
      <c r="P424" s="147" t="str">
        <f>IF($A$2=1,IF(SP_SUL!BJ424="","*",SP_SUL!BJ424),IF(SP_SUL!BK424="","*",SP_SUL!BK424))</f>
        <v>MC1 07h22 / Em intervalo</v>
      </c>
    </row>
    <row r="425" spans="1:16" hidden="1">
      <c r="A425" s="82">
        <f>IF(SP_SUL!B425="","*",SP_SUL!B425)</f>
        <v>46070</v>
      </c>
      <c r="B425" s="83" t="str">
        <f>IF(SP_SUL!X425="","*",SP_SUL!X425)</f>
        <v>Contrato</v>
      </c>
      <c r="C425" s="83" t="str">
        <f>IF(SP_SUL!S425="","*",SP_SUL!S425)</f>
        <v>SP SUL</v>
      </c>
      <c r="D425" s="83" t="str">
        <f>IF(SP_SUL!T425="","*",SP_SUL!T425)</f>
        <v>ZEV-ZPT</v>
      </c>
      <c r="E425" s="83" t="str">
        <f>IF(SP_SUL!D425="","*",SP_SUL!D425)</f>
        <v>V85</v>
      </c>
      <c r="F425" s="83" t="str">
        <f>IF(SP_SUL!H425="","*",SP_SUL!H425)</f>
        <v>K67ZEV-1</v>
      </c>
      <c r="G425" s="83" t="str">
        <f>IF(SP_SUL!M425="","*",SP_SUL!M425)</f>
        <v>ZEZ-ZXW</v>
      </c>
      <c r="H425" s="116">
        <f>IF(SP_SUL!K425="","*",SP_SUL!K425)</f>
        <v>75.2</v>
      </c>
      <c r="I425" s="113">
        <f>IF(SP_SUL!O425="","*",SP_SUL!O425)</f>
        <v>0.31597222222222221</v>
      </c>
      <c r="J425" s="113">
        <f>IF(SP_SUL!P425="","*",SP_SUL!P425)</f>
        <v>6.9444444444444447E-4</v>
      </c>
      <c r="K425" s="83" t="str">
        <f>IF(SP_SUL!AK425="","*",SP_SUL!AK425)</f>
        <v>K67ZEV-1</v>
      </c>
      <c r="L425" s="83" t="str">
        <f>IF(SP_SUL!AM425="","*",SP_SUL!AM425)</f>
        <v>ZEZ-ZXW</v>
      </c>
      <c r="M425" s="83">
        <f>IF(SP_SUL!AP425="","*",SP_SUL!AP425)</f>
        <v>75.2</v>
      </c>
      <c r="N425" s="83" t="str">
        <f>IF(SP_SUL!AM425="","*",SP_SUL!AM425)</f>
        <v>ZEZ-ZXW</v>
      </c>
      <c r="O425" s="110">
        <f>IF(SP_SUL!BH425="","*",SP_SUL!BH425)</f>
        <v>2</v>
      </c>
      <c r="P425" s="147" t="str">
        <f>IF($A$2=1,IF(SP_SUL!BJ425="","*",SP_SUL!BJ425),IF(SP_SUL!BK425="","*",SP_SUL!BK425))</f>
        <v>MC1 08h40  / V85 avariou na 4º hora de intervalo.</v>
      </c>
    </row>
    <row r="426" spans="1:16" hidden="1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 hidden="1">
      <c r="A427" s="82">
        <f>IF(SP_SUL!B427="","*",SP_SUL!B427)</f>
        <v>46070</v>
      </c>
      <c r="B427" s="83" t="str">
        <f>IF(SP_SUL!X427="","*",SP_SUL!X427)</f>
        <v>Contrato</v>
      </c>
      <c r="C427" s="83" t="str">
        <f>IF(SP_SUL!S427="","*",SP_SUL!S427)</f>
        <v>SP SUL</v>
      </c>
      <c r="D427" s="83" t="str">
        <f>IF(SP_SUL!T427="","*",SP_SUL!T427)</f>
        <v>ZEV-ZPT</v>
      </c>
      <c r="E427" s="83" t="str">
        <f>IF(SP_SUL!D427="","*",SP_SUL!D427)</f>
        <v>MODERNIZAÇÃO SERRA</v>
      </c>
      <c r="F427" s="83" t="str">
        <f>IF(SP_SUL!H427="","*",SP_SUL!H427)</f>
        <v>-</v>
      </c>
      <c r="G427" s="83" t="str">
        <f>IF(SP_SUL!M427="","*",SP_SUL!M427)</f>
        <v>ZGP-ZPT</v>
      </c>
      <c r="H427" s="116">
        <f>IF(SP_SUL!K427="","*",SP_SUL!K427)</f>
        <v>102</v>
      </c>
      <c r="I427" s="113">
        <f>IF(SP_SUL!O427="","*",SP_SUL!O427)</f>
        <v>0.33333333333333331</v>
      </c>
      <c r="J427" s="113">
        <f>IF(SP_SUL!P427="","*",SP_SUL!P427)</f>
        <v>0.22916666666666666</v>
      </c>
      <c r="K427" s="83" t="str">
        <f>IF(SP_SUL!AK427="","*",SP_SUL!AK427)</f>
        <v>-</v>
      </c>
      <c r="L427" s="83" t="str">
        <f>IF(SP_SUL!AM427="","*",SP_SUL!AM427)</f>
        <v>ZGP-ZPT</v>
      </c>
      <c r="M427" s="83">
        <f>IF(SP_SUL!AP427="","*",SP_SUL!AP427)</f>
        <v>102</v>
      </c>
      <c r="N427" s="83" t="str">
        <f>IF(SP_SUL!AM427="","*",SP_SUL!AM427)</f>
        <v>ZGP-ZPT</v>
      </c>
      <c r="O427" s="110">
        <f>IF(SP_SUL!BH427="","*",SP_SUL!BH427)</f>
        <v>0</v>
      </c>
      <c r="P427" s="147" t="str">
        <f>IF($A$2=1,IF(SP_SUL!BJ427="","*",SP_SUL!BJ427),IF(SP_SUL!BK427="","*",SP_SUL!BK427))</f>
        <v>Intervalo cancelado CCO</v>
      </c>
    </row>
    <row r="428" spans="1:16" hidden="1">
      <c r="A428" s="82">
        <f>IF(SP_SUL!B428="","*",SP_SUL!B428)</f>
        <v>46070</v>
      </c>
      <c r="B428" s="83" t="str">
        <f>IF(SP_SUL!X428="","*",SP_SUL!X428)</f>
        <v>Contrato</v>
      </c>
      <c r="C428" s="83" t="str">
        <f>IF(SP_SUL!S428="","*",SP_SUL!S428)</f>
        <v>SP SUL</v>
      </c>
      <c r="D428" s="83" t="str">
        <f>IF(SP_SUL!T428="","*",SP_SUL!T428)</f>
        <v>ZEV-ZPT</v>
      </c>
      <c r="E428" s="83" t="str">
        <f>IF(SP_SUL!D428="","*",SP_SUL!D428)</f>
        <v>W62</v>
      </c>
      <c r="F428" s="83" t="str">
        <f>IF(SP_SUL!H428="","*",SP_SUL!H428)</f>
        <v>ZPT1051</v>
      </c>
      <c r="G428" s="83" t="str">
        <f>IF(SP_SUL!M428="","*",SP_SUL!M428)</f>
        <v>ZGP</v>
      </c>
      <c r="H428" s="116">
        <f>IF(SP_SUL!K428="","*",SP_SUL!K428)</f>
        <v>102.1</v>
      </c>
      <c r="I428" s="113">
        <f>IF(SP_SUL!O428="","*",SP_SUL!O428)</f>
        <v>0.3125</v>
      </c>
      <c r="J428" s="113">
        <f>IF(SP_SUL!P428="","*",SP_SUL!P428)</f>
        <v>6.9444444444444447E-4</v>
      </c>
      <c r="K428" s="83" t="str">
        <f>IF(SP_SUL!AK428="","*",SP_SUL!AK428)</f>
        <v>ZPT1051</v>
      </c>
      <c r="L428" s="83" t="str">
        <f>IF(SP_SUL!AM428="","*",SP_SUL!AM428)</f>
        <v>ZGP</v>
      </c>
      <c r="M428" s="83">
        <f>IF(SP_SUL!AP428="","*",SP_SUL!AP428)</f>
        <v>102.1</v>
      </c>
      <c r="N428" s="83" t="str">
        <f>IF(SP_SUL!AM428="","*",SP_SUL!AM428)</f>
        <v>ZGP</v>
      </c>
      <c r="O428" s="110">
        <f>IF(SP_SUL!BH428="","*",SP_SUL!BH428)</f>
        <v>0</v>
      </c>
      <c r="P428" s="147" t="str">
        <f>IF($A$2=1,IF(SP_SUL!BJ428="","*",SP_SUL!BJ428),IF(SP_SUL!BK428="","*",SP_SUL!BK428))</f>
        <v>Pronto 07h45 /  Cancelado intervalo CCO.</v>
      </c>
    </row>
    <row r="429" spans="1:16" hidden="1">
      <c r="A429" s="82">
        <f>IF(SP_SUL!B429="","*",SP_SUL!B429)</f>
        <v>46070</v>
      </c>
      <c r="B429" s="83" t="str">
        <f>IF(SP_SUL!X429="","*",SP_SUL!X429)</f>
        <v>Contrato</v>
      </c>
      <c r="C429" s="83" t="str">
        <f>IF(SP_SUL!S429="","*",SP_SUL!S429)</f>
        <v>SP SUL</v>
      </c>
      <c r="D429" s="83" t="str">
        <f>IF(SP_SUL!T429="","*",SP_SUL!T429)</f>
        <v>ZEV-ZPT</v>
      </c>
      <c r="E429" s="83" t="str">
        <f>IF(SP_SUL!D429="","*",SP_SUL!D429)</f>
        <v>A84</v>
      </c>
      <c r="F429" s="83" t="str">
        <f>IF(SP_SUL!H429="","*",SP_SUL!H429)</f>
        <v>109ZPT</v>
      </c>
      <c r="G429" s="83" t="str">
        <f>IF(SP_SUL!M429="","*",SP_SUL!M429)</f>
        <v>ZPT-ZPG-ZPT</v>
      </c>
      <c r="H429" s="116">
        <f>IF(SP_SUL!K429="","*",SP_SUL!K429)</f>
        <v>108</v>
      </c>
      <c r="I429" s="113">
        <f>IF(SP_SUL!O429="","*",SP_SUL!O429)</f>
        <v>0.33333333333333331</v>
      </c>
      <c r="J429" s="113">
        <f>IF(SP_SUL!P429="","*",SP_SUL!P429)</f>
        <v>4.1666666666666664E-2</v>
      </c>
      <c r="K429" s="83" t="str">
        <f>IF(SP_SUL!AK429="","*",SP_SUL!AK429)</f>
        <v>109ZPT</v>
      </c>
      <c r="L429" s="83" t="str">
        <f>IF(SP_SUL!AM429="","*",SP_SUL!AM429)</f>
        <v>ZPT-ZPG-ZPT</v>
      </c>
      <c r="M429" s="83">
        <f>IF(SP_SUL!AP429="","*",SP_SUL!AP429)</f>
        <v>108</v>
      </c>
      <c r="N429" s="83" t="str">
        <f>IF(SP_SUL!AM429="","*",SP_SUL!AM429)</f>
        <v>ZPT-ZPG-ZPT</v>
      </c>
      <c r="O429" s="110">
        <f>IF(SP_SUL!BH429="","*",SP_SUL!BH429)</f>
        <v>2</v>
      </c>
      <c r="P429" s="147" t="str">
        <f>IF($A$2=1,IF(SP_SUL!BJ429="","*",SP_SUL!BJ429),IF(SP_SUL!BK429="","*",SP_SUL!BK429))</f>
        <v>Realizado inspeção R7D ZTP até ZPG</v>
      </c>
    </row>
    <row r="430" spans="1:16" hidden="1">
      <c r="A430" s="82">
        <f>IF(SP_SUL!B430="","*",SP_SUL!B430)</f>
        <v>46070</v>
      </c>
      <c r="B430" s="83" t="str">
        <f>IF(SP_SUL!X430="","*",SP_SUL!X430)</f>
        <v>Oportunidade</v>
      </c>
      <c r="C430" s="83" t="str">
        <f>IF(SP_SUL!S430="","*",SP_SUL!S430)</f>
        <v>SP SUL</v>
      </c>
      <c r="D430" s="83" t="str">
        <f>IF(SP_SUL!T430="","*",SP_SUL!T430)</f>
        <v>ZEV-ZPT</v>
      </c>
      <c r="E430" s="83" t="str">
        <f>IF(SP_SUL!D430="","*",SP_SUL!D430)</f>
        <v>ANDERSON (TF-680)</v>
      </c>
      <c r="F430" s="83" t="str">
        <f>IF(SP_SUL!H430="","*",SP_SUL!H430)</f>
        <v>-</v>
      </c>
      <c r="G430" s="83" t="str">
        <f>IF(SP_SUL!M430="","*",SP_SUL!M430)</f>
        <v>ZGP-ZPT</v>
      </c>
      <c r="H430" s="116">
        <f>IF(SP_SUL!K430="","*",SP_SUL!K430)</f>
        <v>106.32</v>
      </c>
      <c r="I430" s="113">
        <f>IF(SP_SUL!O430="","*",SP_SUL!O430)</f>
        <v>0.45833333333333331</v>
      </c>
      <c r="J430" s="113">
        <f>IF(SP_SUL!P430="","*",SP_SUL!P430)</f>
        <v>4.1666666666666664E-2</v>
      </c>
      <c r="K430" s="83" t="str">
        <f>IF(SP_SUL!AK430="","*",SP_SUL!AK430)</f>
        <v>-</v>
      </c>
      <c r="L430" s="83" t="str">
        <f>IF(SP_SUL!AM430="","*",SP_SUL!AM430)</f>
        <v>ZGP-ZPT</v>
      </c>
      <c r="M430" s="83">
        <f>IF(SP_SUL!AP430="","*",SP_SUL!AP430)</f>
        <v>106.32</v>
      </c>
      <c r="N430" s="83" t="str">
        <f>IF(SP_SUL!AM430="","*",SP_SUL!AM430)</f>
        <v>ZGP-ZPT</v>
      </c>
      <c r="O430" s="110">
        <f>IF(SP_SUL!BH430="","*",SP_SUL!BH430)</f>
        <v>0</v>
      </c>
      <c r="P430" s="147" t="str">
        <f>IF($A$2=1,IF(SP_SUL!BJ430="","*",SP_SUL!BJ430),IF(SP_SUL!BK430="","*",SP_SUL!BK430))</f>
        <v>Cancelado intervalo, devido cancelamento do bloco</v>
      </c>
    </row>
    <row r="431" spans="1:16" hidden="1">
      <c r="A431" s="82">
        <f>IF(SP_SUL!B431="","*",SP_SUL!B431)</f>
        <v>46070</v>
      </c>
      <c r="B431" s="83" t="str">
        <f>IF(SP_SUL!X431="","*",SP_SUL!X431)</f>
        <v>Oportunidade</v>
      </c>
      <c r="C431" s="83" t="str">
        <f>IF(SP_SUL!S431="","*",SP_SUL!S431)</f>
        <v>SP SUL</v>
      </c>
      <c r="D431" s="83" t="str">
        <f>IF(SP_SUL!T431="","*",SP_SUL!T431)</f>
        <v>ZPT-ZPG</v>
      </c>
      <c r="E431" s="83" t="str">
        <f>IF(SP_SUL!D431="","*",SP_SUL!D431)</f>
        <v>DIEGO (TF-42)</v>
      </c>
      <c r="F431" s="83" t="str">
        <f>IF(SP_SUL!H431="","*",SP_SUL!H431)</f>
        <v>-</v>
      </c>
      <c r="G431" s="83" t="str">
        <f>IF(SP_SUL!M431="","*",SP_SUL!M431)</f>
        <v>PAT-ZGM</v>
      </c>
      <c r="H431" s="116">
        <f>IF(SP_SUL!K431="","*",SP_SUL!K431)</f>
        <v>109.05</v>
      </c>
      <c r="I431" s="113">
        <f>IF(SP_SUL!O431="","*",SP_SUL!O431)</f>
        <v>0.41666666666666669</v>
      </c>
      <c r="J431" s="113">
        <f>IF(SP_SUL!P431="","*",SP_SUL!P431)</f>
        <v>8.3333333333333329E-2</v>
      </c>
      <c r="K431" s="83" t="str">
        <f>IF(SP_SUL!AK431="","*",SP_SUL!AK431)</f>
        <v>-</v>
      </c>
      <c r="L431" s="83" t="str">
        <f>IF(SP_SUL!AM431="","*",SP_SUL!AM431)</f>
        <v>PAT-ZGM</v>
      </c>
      <c r="M431" s="83">
        <f>IF(SP_SUL!AP431="","*",SP_SUL!AP431)</f>
        <v>109.05</v>
      </c>
      <c r="N431" s="83" t="str">
        <f>IF(SP_SUL!AM431="","*",SP_SUL!AM431)</f>
        <v>PAT-ZGM</v>
      </c>
      <c r="O431" s="110">
        <f>IF(SP_SUL!BH431="","*",SP_SUL!BH431)</f>
        <v>2</v>
      </c>
      <c r="P431" s="147" t="str">
        <f>IF($A$2=1,IF(SP_SUL!BJ431="","*",SP_SUL!BJ431),IF(SP_SUL!BK431="","*",SP_SUL!BK431))</f>
        <v>TP pronto 08h29 / Realizado intervalo das 10h40 até 12h10</v>
      </c>
    </row>
    <row r="432" spans="1:16" hidden="1">
      <c r="A432" s="82">
        <f>IF(SP_SUL!B432="","*",SP_SUL!B432)</f>
        <v>46070</v>
      </c>
      <c r="B432" s="83" t="str">
        <f>IF(SP_SUL!X432="","*",SP_SUL!X432)</f>
        <v>Oportunidade</v>
      </c>
      <c r="C432" s="83" t="str">
        <f>IF(SP_SUL!S432="","*",SP_SUL!S432)</f>
        <v>SP SUL</v>
      </c>
      <c r="D432" s="83" t="str">
        <f>IF(SP_SUL!T432="","*",SP_SUL!T432)</f>
        <v>ZPT-ZPG</v>
      </c>
      <c r="E432" s="83" t="str">
        <f>IF(SP_SUL!D432="","*",SP_SUL!D432)</f>
        <v>EXPANSÃO TURMA 1</v>
      </c>
      <c r="F432" s="83" t="str">
        <f>IF(SP_SUL!H432="","*",SP_SUL!H432)</f>
        <v>-</v>
      </c>
      <c r="G432" s="83" t="str">
        <f>IF(SP_SUL!M432="","*",SP_SUL!M432)</f>
        <v>PAT-ZGM</v>
      </c>
      <c r="H432" s="116">
        <f>IF(SP_SUL!K432="","*",SP_SUL!K432)</f>
        <v>108.9</v>
      </c>
      <c r="I432" s="113">
        <f>IF(SP_SUL!O432="","*",SP_SUL!O432)</f>
        <v>0.35416666666666669</v>
      </c>
      <c r="J432" s="113">
        <f>IF(SP_SUL!P432="","*",SP_SUL!P432)</f>
        <v>6.25E-2</v>
      </c>
      <c r="K432" s="83" t="str">
        <f>IF(SP_SUL!AK432="","*",SP_SUL!AK432)</f>
        <v>-</v>
      </c>
      <c r="L432" s="83" t="str">
        <f>IF(SP_SUL!AM432="","*",SP_SUL!AM432)</f>
        <v>PAT-ZGM</v>
      </c>
      <c r="M432" s="83">
        <f>IF(SP_SUL!AP432="","*",SP_SUL!AP432)</f>
        <v>108.9</v>
      </c>
      <c r="N432" s="83" t="str">
        <f>IF(SP_SUL!AM432="","*",SP_SUL!AM432)</f>
        <v>PAT-ZGM</v>
      </c>
      <c r="O432" s="110">
        <f>IF(SP_SUL!BH432="","*",SP_SUL!BH432)</f>
        <v>2</v>
      </c>
      <c r="P432" s="147" t="str">
        <f>IF($A$2=1,IF(SP_SUL!BJ432="","*",SP_SUL!BJ432),IF(SP_SUL!BK432="","*",SP_SUL!BK432))</f>
        <v>TP pronto 08h30 / Realizado intervalo as 10h40 até 12h10.</v>
      </c>
    </row>
    <row r="433" spans="1:16" hidden="1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 hidden="1">
      <c r="A434" s="82">
        <f>IF(SP_SUL!B434="","*",SP_SUL!B434)</f>
        <v>46071</v>
      </c>
      <c r="B434" s="83" t="str">
        <f>IF(SP_SUL!X434="","*",SP_SUL!X434)</f>
        <v>Oportunidade</v>
      </c>
      <c r="C434" s="83" t="str">
        <f>IF(SP_SUL!S434="","*",SP_SUL!S434)</f>
        <v>SP SUL</v>
      </c>
      <c r="D434" s="83" t="str">
        <f>IF(SP_SUL!T434="","*",SP_SUL!T434)</f>
        <v>ZBV-ZRX</v>
      </c>
      <c r="E434" s="83" t="str">
        <f>IF(SP_SUL!D434="","*",SP_SUL!D434)</f>
        <v>V95</v>
      </c>
      <c r="F434" s="83" t="str">
        <f>IF(SP_SUL!H434="","*",SP_SUL!H434)</f>
        <v>ZRX</v>
      </c>
      <c r="G434" s="83" t="str">
        <f>IF(SP_SUL!M434="","*",SP_SUL!M434)</f>
        <v>ZRX-ZXP</v>
      </c>
      <c r="H434" s="116">
        <f>IF(SP_SUL!K434="","*",SP_SUL!K434)</f>
        <v>134</v>
      </c>
      <c r="I434" s="113">
        <f>IF(SP_SUL!O434="","*",SP_SUL!O434)</f>
        <v>0.41666666666666669</v>
      </c>
      <c r="J434" s="113">
        <f>IF(SP_SUL!P434="","*",SP_SUL!P434)</f>
        <v>4.1666666666666664E-2</v>
      </c>
      <c r="K434" s="83" t="str">
        <f>IF(SP_SUL!AK434="","*",SP_SUL!AK434)</f>
        <v>ZRX</v>
      </c>
      <c r="L434" s="83" t="str">
        <f>IF(SP_SUL!AM434="","*",SP_SUL!AM434)</f>
        <v>ZRX-ZXP</v>
      </c>
      <c r="M434" s="83">
        <f>IF(SP_SUL!AP434="","*",SP_SUL!AP434)</f>
        <v>134</v>
      </c>
      <c r="N434" s="83" t="str">
        <f>IF(SP_SUL!AM434="","*",SP_SUL!AM434)</f>
        <v>ZRX-ZXP</v>
      </c>
      <c r="O434" s="110" t="str">
        <f>IF(SP_SUL!BH434="","*",SP_SUL!BH434)</f>
        <v>*</v>
      </c>
      <c r="P434" s="147" t="str">
        <f>IF($A$2=1,IF(SP_SUL!BJ434="","*",SP_SUL!BJ434),IF(SP_SUL!BK434="","*",SP_SUL!BK434))</f>
        <v>Previsão de MC1 13h</v>
      </c>
    </row>
    <row r="435" spans="1:16" hidden="1">
      <c r="A435" s="82">
        <f>IF(SP_SUL!B435="","*",SP_SUL!B435)</f>
        <v>46071</v>
      </c>
      <c r="B435" s="83" t="str">
        <f>IF(SP_SUL!X435="","*",SP_SUL!X435)</f>
        <v>Oportunidade</v>
      </c>
      <c r="C435" s="83" t="str">
        <f>IF(SP_SUL!S435="","*",SP_SUL!S435)</f>
        <v>SP SUL</v>
      </c>
      <c r="D435" s="83" t="str">
        <f>IF(SP_SUL!T435="","*",SP_SUL!T435)</f>
        <v>ZBV-ZRX</v>
      </c>
      <c r="E435" s="83" t="str">
        <f>IF(SP_SUL!D435="","*",SP_SUL!D435)</f>
        <v>EXPANSÃO TURMA 1</v>
      </c>
      <c r="F435" s="83" t="str">
        <f>IF(SP_SUL!H435="","*",SP_SUL!H435)</f>
        <v>-</v>
      </c>
      <c r="G435" s="83" t="str">
        <f>IF(SP_SUL!M435="","*",SP_SUL!M435)</f>
        <v>ZCD</v>
      </c>
      <c r="H435" s="116">
        <f>IF(SP_SUL!K435="","*",SP_SUL!K435)</f>
        <v>110.87</v>
      </c>
      <c r="I435" s="113">
        <f>IF(SP_SUL!O435="","*",SP_SUL!O435)</f>
        <v>0.35416666666666669</v>
      </c>
      <c r="J435" s="113">
        <f>IF(SP_SUL!P435="","*",SP_SUL!P435)</f>
        <v>0.125</v>
      </c>
      <c r="K435" s="83" t="str">
        <f>IF(SP_SUL!AK435="","*",SP_SUL!AK435)</f>
        <v>-</v>
      </c>
      <c r="L435" s="83" t="str">
        <f>IF(SP_SUL!AM435="","*",SP_SUL!AM435)</f>
        <v>ZCD</v>
      </c>
      <c r="M435" s="83">
        <f>IF(SP_SUL!AP435="","*",SP_SUL!AP435)</f>
        <v>110.87</v>
      </c>
      <c r="N435" s="83" t="str">
        <f>IF(SP_SUL!AM435="","*",SP_SUL!AM435)</f>
        <v>ZCD</v>
      </c>
      <c r="O435" s="110">
        <f>IF(SP_SUL!BH435="","*",SP_SUL!BH435)</f>
        <v>2</v>
      </c>
      <c r="P435" s="147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2">
        <f>IF(SP_SUL!B436="","*",SP_SUL!B436)</f>
        <v>46071</v>
      </c>
      <c r="B436" s="83" t="str">
        <f>IF(SP_SUL!X436="","*",SP_SUL!X436)</f>
        <v>Oportunidade</v>
      </c>
      <c r="C436" s="83" t="str">
        <f>IF(SP_SUL!S436="","*",SP_SUL!S436)</f>
        <v>SP SUL</v>
      </c>
      <c r="D436" s="83" t="str">
        <f>IF(SP_SUL!T436="","*",SP_SUL!T436)</f>
        <v>ZBV-ZRX</v>
      </c>
      <c r="E436" s="83" t="str">
        <f>IF(SP_SUL!D436="","*",SP_SUL!D436)</f>
        <v>KLECIO (TP-699)</v>
      </c>
      <c r="F436" s="83" t="str">
        <f>IF(SP_SUL!H436="","*",SP_SUL!H436)</f>
        <v>-</v>
      </c>
      <c r="G436" s="83" t="str">
        <f>IF(SP_SUL!M436="","*",SP_SUL!M436)</f>
        <v>ZAC-S</v>
      </c>
      <c r="H436" s="116">
        <f>IF(SP_SUL!K436="","*",SP_SUL!K436)</f>
        <v>77.212999999999994</v>
      </c>
      <c r="I436" s="113">
        <f>IF(SP_SUL!O436="","*",SP_SUL!O436)</f>
        <v>0.375</v>
      </c>
      <c r="J436" s="113">
        <f>IF(SP_SUL!P436="","*",SP_SUL!P436)</f>
        <v>6.25E-2</v>
      </c>
      <c r="K436" s="83" t="str">
        <f>IF(SP_SUL!AK436="","*",SP_SUL!AK436)</f>
        <v>-</v>
      </c>
      <c r="L436" s="83" t="str">
        <f>IF(SP_SUL!AM436="","*",SP_SUL!AM436)</f>
        <v>ZAC-S</v>
      </c>
      <c r="M436" s="83">
        <f>IF(SP_SUL!AP436="","*",SP_SUL!AP436)</f>
        <v>77.212999999999994</v>
      </c>
      <c r="N436" s="83" t="str">
        <f>IF(SP_SUL!AM436="","*",SP_SUL!AM436)</f>
        <v>ZAC-S</v>
      </c>
      <c r="O436" s="110">
        <f>IF(SP_SUL!BH436="","*",SP_SUL!BH436)</f>
        <v>2</v>
      </c>
      <c r="P436" s="147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2">
        <f>IF(SP_SUL!B437="","*",SP_SUL!B437)</f>
        <v>46071</v>
      </c>
      <c r="B437" s="83" t="str">
        <f>IF(SP_SUL!X437="","*",SP_SUL!X437)</f>
        <v>Oportunidade</v>
      </c>
      <c r="C437" s="83" t="str">
        <f>IF(SP_SUL!S437="","*",SP_SUL!S437)</f>
        <v>SP SUL</v>
      </c>
      <c r="D437" s="83" t="str">
        <f>IF(SP_SUL!T437="","*",SP_SUL!T437)</f>
        <v>ZBV-ZRX</v>
      </c>
      <c r="E437" s="83" t="str">
        <f>IF(SP_SUL!D437="","*",SP_SUL!D437)</f>
        <v>E42</v>
      </c>
      <c r="F437" s="83" t="str">
        <f>IF(SP_SUL!H437="","*",SP_SUL!H437)</f>
        <v>ZBV3</v>
      </c>
      <c r="G437" s="83" t="str">
        <f>IF(SP_SUL!M437="","*",SP_SUL!M437)</f>
        <v>ZBM-ZHO</v>
      </c>
      <c r="H437" s="116">
        <f>IF(SP_SUL!K437="","*",SP_SUL!K437)</f>
        <v>54.96</v>
      </c>
      <c r="I437" s="113">
        <f>IF(SP_SUL!O437="","*",SP_SUL!O437)</f>
        <v>0.4375</v>
      </c>
      <c r="J437" s="113">
        <f>IF(SP_SUL!P437="","*",SP_SUL!P437)</f>
        <v>0.125</v>
      </c>
      <c r="K437" s="83" t="str">
        <f>IF(SP_SUL!AK437="","*",SP_SUL!AK437)</f>
        <v>ZBV3</v>
      </c>
      <c r="L437" s="83" t="str">
        <f>IF(SP_SUL!AM437="","*",SP_SUL!AM437)</f>
        <v>ZBM-ZHO</v>
      </c>
      <c r="M437" s="83">
        <f>IF(SP_SUL!AP437="","*",SP_SUL!AP437)</f>
        <v>54.96</v>
      </c>
      <c r="N437" s="83" t="str">
        <f>IF(SP_SUL!AM437="","*",SP_SUL!AM437)</f>
        <v>ZBM-ZHO</v>
      </c>
      <c r="O437" s="110">
        <f>IF(SP_SUL!BH437="","*",SP_SUL!BH437)</f>
        <v>0</v>
      </c>
      <c r="P437" s="147" t="str">
        <f>IF($A$2=1,IF(SP_SUL!BJ437="","*",SP_SUL!BJ437),IF(SP_SUL!BK437="","*",SP_SUL!BK437))</f>
        <v xml:space="preserve">Sem oportunidade </v>
      </c>
    </row>
    <row r="438" spans="1:16" hidden="1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 hidden="1">
      <c r="A439" s="82">
        <f>IF(SP_SUL!B439="","*",SP_SUL!B439)</f>
        <v>46071</v>
      </c>
      <c r="B439" s="83" t="str">
        <f>IF(SP_SUL!X439="","*",SP_SUL!X439)</f>
        <v>Oportunidade</v>
      </c>
      <c r="C439" s="83" t="str">
        <f>IF(SP_SUL!S439="","*",SP_SUL!S439)</f>
        <v>SP SUL</v>
      </c>
      <c r="D439" s="83" t="str">
        <f>IF(SP_SUL!T439="","*",SP_SUL!T439)</f>
        <v>ZBV-ZKE</v>
      </c>
      <c r="E439" s="83" t="str">
        <f>IF(SP_SUL!D439="","*",SP_SUL!D439)</f>
        <v>ROGÉRIO (TP-730)</v>
      </c>
      <c r="F439" s="83" t="str">
        <f>IF(SP_SUL!H439="","*",SP_SUL!H439)</f>
        <v>-</v>
      </c>
      <c r="G439" s="83" t="str">
        <f>IF(SP_SUL!M439="","*",SP_SUL!M439)</f>
        <v>ZXI-ZIC</v>
      </c>
      <c r="H439" s="116">
        <f>IF(SP_SUL!K439="","*",SP_SUL!K439)</f>
        <v>225</v>
      </c>
      <c r="I439" s="113">
        <f>IF(SP_SUL!O439="","*",SP_SUL!O439)</f>
        <v>0.375</v>
      </c>
      <c r="J439" s="113">
        <f>IF(SP_SUL!P439="","*",SP_SUL!P439)</f>
        <v>8.3333333333333329E-2</v>
      </c>
      <c r="K439" s="83" t="str">
        <f>IF(SP_SUL!AK439="","*",SP_SUL!AK439)</f>
        <v>-</v>
      </c>
      <c r="L439" s="83" t="str">
        <f>IF(SP_SUL!AM439="","*",SP_SUL!AM439)</f>
        <v>ZXI-ZIC</v>
      </c>
      <c r="M439" s="83">
        <f>IF(SP_SUL!AP439="","*",SP_SUL!AP439)</f>
        <v>225</v>
      </c>
      <c r="N439" s="83" t="str">
        <f>IF(SP_SUL!AM439="","*",SP_SUL!AM439)</f>
        <v>ZXI-ZIC</v>
      </c>
      <c r="O439" s="110" t="str">
        <f>IF(SP_SUL!BH439="","*",SP_SUL!BH439)</f>
        <v>*</v>
      </c>
      <c r="P439" s="147" t="str">
        <f>IF($A$2=1,IF(SP_SUL!BJ439="","*",SP_SUL!BJ439),IF(SP_SUL!BK439="","*",SP_SUL!BK439))</f>
        <v>Aguarda equipe informar pronto</v>
      </c>
    </row>
    <row r="440" spans="1:16" hidden="1">
      <c r="A440" s="82">
        <f>IF(SP_SUL!B440="","*",SP_SUL!B440)</f>
        <v>46071</v>
      </c>
      <c r="B440" s="83" t="str">
        <f>IF(SP_SUL!X440="","*",SP_SUL!X440)</f>
        <v>Contrato</v>
      </c>
      <c r="C440" s="83" t="str">
        <f>IF(SP_SUL!S440="","*",SP_SUL!S440)</f>
        <v>SP SUL</v>
      </c>
      <c r="D440" s="83" t="str">
        <f>IF(SP_SUL!T440="","*",SP_SUL!T440)</f>
        <v>ZBV-ZKE</v>
      </c>
      <c r="E440" s="83" t="str">
        <f>IF(SP_SUL!D440="","*",SP_SUL!D440)</f>
        <v>V93</v>
      </c>
      <c r="F440" s="83" t="str">
        <f>IF(SP_SUL!H440="","*",SP_SUL!H440)</f>
        <v>ZYU1</v>
      </c>
      <c r="G440" s="83" t="str">
        <f>IF(SP_SUL!M440="","*",SP_SUL!M440)</f>
        <v>ZYU-ZST</v>
      </c>
      <c r="H440" s="116">
        <f>IF(SP_SUL!K440="","*",SP_SUL!K440)</f>
        <v>204.4</v>
      </c>
      <c r="I440" s="113">
        <f>IF(SP_SUL!O440="","*",SP_SUL!O440)</f>
        <v>0.375</v>
      </c>
      <c r="J440" s="113">
        <f>IF(SP_SUL!P440="","*",SP_SUL!P440)</f>
        <v>0.125</v>
      </c>
      <c r="K440" s="83" t="str">
        <f>IF(SP_SUL!AK440="","*",SP_SUL!AK440)</f>
        <v>ZYU1</v>
      </c>
      <c r="L440" s="83" t="str">
        <f>IF(SP_SUL!AM440="","*",SP_SUL!AM440)</f>
        <v>ZYU-ZST</v>
      </c>
      <c r="M440" s="83">
        <f>IF(SP_SUL!AP440="","*",SP_SUL!AP440)</f>
        <v>204.4</v>
      </c>
      <c r="N440" s="83" t="str">
        <f>IF(SP_SUL!AM440="","*",SP_SUL!AM440)</f>
        <v>ZYU-ZST</v>
      </c>
      <c r="O440" s="110">
        <f>IF(SP_SUL!BH440="","*",SP_SUL!BH440)</f>
        <v>0</v>
      </c>
      <c r="P440" s="147" t="str">
        <f>IF($A$2=1,IF(SP_SUL!BJ440="","*",SP_SUL!BJ440),IF(SP_SUL!BK440="","*",SP_SUL!BK440))</f>
        <v>Cancelado - CCO</v>
      </c>
    </row>
    <row r="441" spans="1:16" hidden="1">
      <c r="A441" s="82">
        <f>IF(SP_SUL!B441="","*",SP_SUL!B441)</f>
        <v>46071</v>
      </c>
      <c r="B441" s="83" t="str">
        <f>IF(SP_SUL!X441="","*",SP_SUL!X441)</f>
        <v>Oportunidade</v>
      </c>
      <c r="C441" s="83" t="str">
        <f>IF(SP_SUL!S441="","*",SP_SUL!S441)</f>
        <v>SP SUL</v>
      </c>
      <c r="D441" s="83" t="str">
        <f>IF(SP_SUL!T441="","*",SP_SUL!T441)</f>
        <v>ZBV-ZKE</v>
      </c>
      <c r="E441" s="83" t="str">
        <f>IF(SP_SUL!D441="","*",SP_SUL!D441)</f>
        <v>W59</v>
      </c>
      <c r="F441" s="83" t="str">
        <f>IF(SP_SUL!H441="","*",SP_SUL!H441)</f>
        <v>ZYU1</v>
      </c>
      <c r="G441" s="83" t="str">
        <f>IF(SP_SUL!M441="","*",SP_SUL!M441)</f>
        <v>ZDY-ZFY</v>
      </c>
      <c r="H441" s="116">
        <f>IF(SP_SUL!K441="","*",SP_SUL!K441)</f>
        <v>190</v>
      </c>
      <c r="I441" s="113">
        <f>IF(SP_SUL!O441="","*",SP_SUL!O441)</f>
        <v>0.375</v>
      </c>
      <c r="J441" s="113">
        <f>IF(SP_SUL!P441="","*",SP_SUL!P441)</f>
        <v>4.1666666666666664E-2</v>
      </c>
      <c r="K441" s="83" t="str">
        <f>IF(SP_SUL!AK441="","*",SP_SUL!AK441)</f>
        <v>ZYU1</v>
      </c>
      <c r="L441" s="83" t="str">
        <f>IF(SP_SUL!AM441="","*",SP_SUL!AM441)</f>
        <v>ZDY-ZFY</v>
      </c>
      <c r="M441" s="83">
        <f>IF(SP_SUL!AP441="","*",SP_SUL!AP441)</f>
        <v>190</v>
      </c>
      <c r="N441" s="83" t="str">
        <f>IF(SP_SUL!AM441="","*",SP_SUL!AM441)</f>
        <v>ZDY-ZFY</v>
      </c>
      <c r="O441" s="110">
        <f>IF(SP_SUL!BH441="","*",SP_SUL!BH441)</f>
        <v>0</v>
      </c>
      <c r="P441" s="147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2">
        <f>IF(SP_SUL!B442="","*",SP_SUL!B442)</f>
        <v>46071</v>
      </c>
      <c r="B442" s="83" t="str">
        <f>IF(SP_SUL!X442="","*",SP_SUL!X442)</f>
        <v>Oportunidade</v>
      </c>
      <c r="C442" s="83" t="str">
        <f>IF(SP_SUL!S442="","*",SP_SUL!S442)</f>
        <v>SP SUL</v>
      </c>
      <c r="D442" s="83" t="str">
        <f>IF(SP_SUL!T442="","*",SP_SUL!T442)</f>
        <v>ZBV-ZKE</v>
      </c>
      <c r="E442" s="83" t="str">
        <f>IF(SP_SUL!D442="","*",SP_SUL!D442)</f>
        <v>ROBSON (TF-701)</v>
      </c>
      <c r="F442" s="83" t="str">
        <f>IF(SP_SUL!H442="","*",SP_SUL!H442)</f>
        <v>-</v>
      </c>
      <c r="G442" s="83" t="str">
        <f>IF(SP_SUL!M442="","*",SP_SUL!M442)</f>
        <v>ZDY-ZFY</v>
      </c>
      <c r="H442" s="116">
        <f>IF(SP_SUL!K442="","*",SP_SUL!K442)</f>
        <v>190.3</v>
      </c>
      <c r="I442" s="113">
        <f>IF(SP_SUL!O442="","*",SP_SUL!O442)</f>
        <v>0.375</v>
      </c>
      <c r="J442" s="113">
        <f>IF(SP_SUL!P442="","*",SP_SUL!P442)</f>
        <v>8.3333333333333329E-2</v>
      </c>
      <c r="K442" s="83" t="str">
        <f>IF(SP_SUL!AK442="","*",SP_SUL!AK442)</f>
        <v>-</v>
      </c>
      <c r="L442" s="83" t="str">
        <f>IF(SP_SUL!AM442="","*",SP_SUL!AM442)</f>
        <v>ZDY-ZFY</v>
      </c>
      <c r="M442" s="83">
        <f>IF(SP_SUL!AP442="","*",SP_SUL!AP442)</f>
        <v>190.3</v>
      </c>
      <c r="N442" s="83" t="str">
        <f>IF(SP_SUL!AM442="","*",SP_SUL!AM442)</f>
        <v>ZDY-ZFY</v>
      </c>
      <c r="O442" s="110" t="str">
        <f>IF(SP_SUL!BH442="","*",SP_SUL!BH442)</f>
        <v>*</v>
      </c>
      <c r="P442" s="147" t="str">
        <f>IF($A$2=1,IF(SP_SUL!BJ442="","*",SP_SUL!BJ442),IF(SP_SUL!BK442="","*",SP_SUL!BK442))</f>
        <v>Aguarda equipe informar pronto</v>
      </c>
    </row>
    <row r="443" spans="1:16" hidden="1">
      <c r="A443" s="82">
        <f>IF(SP_SUL!B443="","*",SP_SUL!B443)</f>
        <v>46071</v>
      </c>
      <c r="B443" s="83" t="str">
        <f>IF(SP_SUL!X443="","*",SP_SUL!X443)</f>
        <v>Oportunidade</v>
      </c>
      <c r="C443" s="83" t="str">
        <f>IF(SP_SUL!S443="","*",SP_SUL!S443)</f>
        <v>SP SUL</v>
      </c>
      <c r="D443" s="83" t="str">
        <f>IF(SP_SUL!T443="","*",SP_SUL!T443)</f>
        <v>ZBV-ZKE</v>
      </c>
      <c r="E443" s="83" t="str">
        <f>IF(SP_SUL!D443="","*",SP_SUL!D443)</f>
        <v>JACIANO (TF-674)</v>
      </c>
      <c r="F443" s="83" t="str">
        <f>IF(SP_SUL!H443="","*",SP_SUL!H443)</f>
        <v>-</v>
      </c>
      <c r="G443" s="83" t="str">
        <f>IF(SP_SUL!M443="","*",SP_SUL!M443)</f>
        <v>ZDY-ZFY</v>
      </c>
      <c r="H443" s="116">
        <f>IF(SP_SUL!K443="","*",SP_SUL!K443)</f>
        <v>191</v>
      </c>
      <c r="I443" s="113">
        <f>IF(SP_SUL!O443="","*",SP_SUL!O443)</f>
        <v>0.375</v>
      </c>
      <c r="J443" s="113">
        <f>IF(SP_SUL!P443="","*",SP_SUL!P443)</f>
        <v>8.3333333333333329E-2</v>
      </c>
      <c r="K443" s="83" t="str">
        <f>IF(SP_SUL!AK443="","*",SP_SUL!AK443)</f>
        <v>-</v>
      </c>
      <c r="L443" s="83" t="str">
        <f>IF(SP_SUL!AM443="","*",SP_SUL!AM443)</f>
        <v>ZDY-ZFY</v>
      </c>
      <c r="M443" s="83">
        <f>IF(SP_SUL!AP443="","*",SP_SUL!AP443)</f>
        <v>191</v>
      </c>
      <c r="N443" s="83" t="str">
        <f>IF(SP_SUL!AM443="","*",SP_SUL!AM443)</f>
        <v>ZDY-ZFY</v>
      </c>
      <c r="O443" s="110" t="str">
        <f>IF(SP_SUL!BH443="","*",SP_SUL!BH443)</f>
        <v>*</v>
      </c>
      <c r="P443" s="147" t="str">
        <f>IF($A$2=1,IF(SP_SUL!BJ443="","*",SP_SUL!BJ443),IF(SP_SUL!BK443="","*",SP_SUL!BK443))</f>
        <v>Aguarda equipe informar pronto</v>
      </c>
    </row>
    <row r="444" spans="1:16" hidden="1">
      <c r="A444" s="82">
        <f>IF(SP_SUL!B444="","*",SP_SUL!B444)</f>
        <v>46071</v>
      </c>
      <c r="B444" s="83" t="str">
        <f>IF(SP_SUL!X444="","*",SP_SUL!X444)</f>
        <v>Oportunidade</v>
      </c>
      <c r="C444" s="83" t="str">
        <f>IF(SP_SUL!S444="","*",SP_SUL!S444)</f>
        <v>SP SUL</v>
      </c>
      <c r="D444" s="83" t="str">
        <f>IF(SP_SUL!T444="","*",SP_SUL!T444)</f>
        <v>ZBV-ZKE</v>
      </c>
      <c r="E444" s="83" t="str">
        <f>IF(SP_SUL!D444="","*",SP_SUL!D444)</f>
        <v>OSMAR (TMA-677)</v>
      </c>
      <c r="F444" s="83" t="str">
        <f>IF(SP_SUL!H444="","*",SP_SUL!H444)</f>
        <v>-</v>
      </c>
      <c r="G444" s="83" t="str">
        <f>IF(SP_SUL!M444="","*",SP_SUL!M444)</f>
        <v>ZGA-ZCX</v>
      </c>
      <c r="H444" s="116">
        <f>IF(SP_SUL!K444="","*",SP_SUL!K444)</f>
        <v>157.94999999999999</v>
      </c>
      <c r="I444" s="113">
        <f>IF(SP_SUL!O444="","*",SP_SUL!O444)</f>
        <v>0.41666666666666669</v>
      </c>
      <c r="J444" s="113">
        <f>IF(SP_SUL!P444="","*",SP_SUL!P444)</f>
        <v>0.125</v>
      </c>
      <c r="K444" s="83" t="str">
        <f>IF(SP_SUL!AK444="","*",SP_SUL!AK444)</f>
        <v>-</v>
      </c>
      <c r="L444" s="83" t="str">
        <f>IF(SP_SUL!AM444="","*",SP_SUL!AM444)</f>
        <v>ZGA-ZCX</v>
      </c>
      <c r="M444" s="83">
        <f>IF(SP_SUL!AP444="","*",SP_SUL!AP444)</f>
        <v>157.94999999999999</v>
      </c>
      <c r="N444" s="83" t="str">
        <f>IF(SP_SUL!AM444="","*",SP_SUL!AM444)</f>
        <v>ZGA-ZCX</v>
      </c>
      <c r="O444" s="110" t="str">
        <f>IF(SP_SUL!BH444="","*",SP_SUL!BH444)</f>
        <v>*</v>
      </c>
      <c r="P444" s="147" t="str">
        <f>IF($A$2=1,IF(SP_SUL!BJ444="","*",SP_SUL!BJ444),IF(SP_SUL!BK444="","*",SP_SUL!BK444))</f>
        <v>Aguarda equipe informar pronto</v>
      </c>
    </row>
    <row r="445" spans="1:16" hidden="1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 hidden="1">
      <c r="A446" s="82">
        <f>IF(SP_SUL!B446="","*",SP_SUL!B446)</f>
        <v>46071</v>
      </c>
      <c r="B446" s="83" t="str">
        <f>IF(SP_SUL!X446="","*",SP_SUL!X446)</f>
        <v>Oportunidade</v>
      </c>
      <c r="C446" s="83" t="str">
        <f>IF(SP_SUL!S446="","*",SP_SUL!S446)</f>
        <v>SP SUL</v>
      </c>
      <c r="D446" s="83" t="str">
        <f>IF(SP_SUL!T446="","*",SP_SUL!T446)</f>
        <v>ZKE-ZEV</v>
      </c>
      <c r="E446" s="83" t="str">
        <f>IF(SP_SUL!D446="","*",SP_SUL!D446)</f>
        <v>EDSON (TP-780)</v>
      </c>
      <c r="F446" s="83" t="str">
        <f>IF(SP_SUL!H446="","*",SP_SUL!H446)</f>
        <v>-</v>
      </c>
      <c r="G446" s="83" t="str">
        <f>IF(SP_SUL!M446="","*",SP_SUL!M446)</f>
        <v>ZKE-ZWW</v>
      </c>
      <c r="H446" s="116">
        <f>IF(SP_SUL!K446="","*",SP_SUL!K446)</f>
        <v>82.424999999999997</v>
      </c>
      <c r="I446" s="113">
        <f>IF(SP_SUL!O446="","*",SP_SUL!O446)</f>
        <v>0.45833333333333331</v>
      </c>
      <c r="J446" s="113">
        <f>IF(SP_SUL!P446="","*",SP_SUL!P446)</f>
        <v>4.1666666666666664E-2</v>
      </c>
      <c r="K446" s="83" t="str">
        <f>IF(SP_SUL!AK446="","*",SP_SUL!AK446)</f>
        <v>-</v>
      </c>
      <c r="L446" s="83" t="str">
        <f>IF(SP_SUL!AM446="","*",SP_SUL!AM446)</f>
        <v>ZKE-ZWW</v>
      </c>
      <c r="M446" s="83">
        <f>IF(SP_SUL!AP446="","*",SP_SUL!AP446)</f>
        <v>82.424999999999997</v>
      </c>
      <c r="N446" s="83" t="str">
        <f>IF(SP_SUL!AM446="","*",SP_SUL!AM446)</f>
        <v>ZKE-ZWW</v>
      </c>
      <c r="O446" s="110">
        <f>IF(SP_SUL!BH446="","*",SP_SUL!BH446)</f>
        <v>1</v>
      </c>
      <c r="P446" s="147" t="str">
        <f>IF($A$2=1,IF(SP_SUL!BJ446="","*",SP_SUL!BJ446),IF(SP_SUL!BK446="","*",SP_SUL!BK446))</f>
        <v>Equipe pronta 11:17, aguarda oportunidade, em intervalo 11:53</v>
      </c>
    </row>
    <row r="447" spans="1:16" hidden="1">
      <c r="A447" s="82">
        <f>IF(SP_SUL!B447="","*",SP_SUL!B447)</f>
        <v>46071</v>
      </c>
      <c r="B447" s="83" t="str">
        <f>IF(SP_SUL!X447="","*",SP_SUL!X447)</f>
        <v>Oportunidade</v>
      </c>
      <c r="C447" s="83" t="str">
        <f>IF(SP_SUL!S447="","*",SP_SUL!S447)</f>
        <v>SP SUL</v>
      </c>
      <c r="D447" s="83" t="str">
        <f>IF(SP_SUL!T447="","*",SP_SUL!T447)</f>
        <v>ZKE-ZEV</v>
      </c>
      <c r="E447" s="83" t="str">
        <f>IF(SP_SUL!D447="","*",SP_SUL!D447)</f>
        <v>W60</v>
      </c>
      <c r="F447" s="83" t="str">
        <f>IF(SP_SUL!H447="","*",SP_SUL!H447)</f>
        <v>102ZKW2</v>
      </c>
      <c r="G447" s="83" t="str">
        <f>IF(SP_SUL!M447="","*",SP_SUL!M447)</f>
        <v>ZKE-ZWW</v>
      </c>
      <c r="H447" s="116">
        <f>IF(SP_SUL!K447="","*",SP_SUL!K447)</f>
        <v>83</v>
      </c>
      <c r="I447" s="113">
        <f>IF(SP_SUL!O447="","*",SP_SUL!O447)</f>
        <v>0.39583333333333331</v>
      </c>
      <c r="J447" s="113">
        <f>IF(SP_SUL!P447="","*",SP_SUL!P447)</f>
        <v>4.1666666666666664E-2</v>
      </c>
      <c r="K447" s="83" t="str">
        <f>IF(SP_SUL!AK447="","*",SP_SUL!AK447)</f>
        <v>102ZKW2</v>
      </c>
      <c r="L447" s="83" t="str">
        <f>IF(SP_SUL!AM447="","*",SP_SUL!AM447)</f>
        <v>ZKE-ZWW</v>
      </c>
      <c r="M447" s="83">
        <f>IF(SP_SUL!AP447="","*",SP_SUL!AP447)</f>
        <v>83</v>
      </c>
      <c r="N447" s="83" t="str">
        <f>IF(SP_SUL!AM447="","*",SP_SUL!AM447)</f>
        <v>ZKE-ZWW</v>
      </c>
      <c r="O447" s="110">
        <f>IF(SP_SUL!BH447="","*",SP_SUL!BH447)</f>
        <v>0</v>
      </c>
      <c r="P447" s="147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2">
        <f>IF(SP_SUL!B448="","*",SP_SUL!B448)</f>
        <v>46071</v>
      </c>
      <c r="B448" s="83" t="str">
        <f>IF(SP_SUL!X448="","*",SP_SUL!X448)</f>
        <v>Oportunidade</v>
      </c>
      <c r="C448" s="83" t="str">
        <f>IF(SP_SUL!S448="","*",SP_SUL!S448)</f>
        <v>SP SUL</v>
      </c>
      <c r="D448" s="83" t="str">
        <f>IF(SP_SUL!T448="","*",SP_SUL!T448)</f>
        <v>ZKE-ZEV</v>
      </c>
      <c r="E448" s="83" t="str">
        <f>IF(SP_SUL!D448="","*",SP_SUL!D448)</f>
        <v>V89</v>
      </c>
      <c r="F448" s="83" t="str">
        <f>IF(SP_SUL!H448="","*",SP_SUL!H448)</f>
        <v>102ZKW2</v>
      </c>
      <c r="G448" s="83" t="str">
        <f>IF(SP_SUL!M448="","*",SP_SUL!M448)</f>
        <v>ZKW-ZLU</v>
      </c>
      <c r="H448" s="116">
        <f>IF(SP_SUL!K448="","*",SP_SUL!K448)</f>
        <v>97.9</v>
      </c>
      <c r="I448" s="113">
        <f>IF(SP_SUL!O448="","*",SP_SUL!O448)</f>
        <v>0.39583333333333331</v>
      </c>
      <c r="J448" s="113">
        <f>IF(SP_SUL!P448="","*",SP_SUL!P448)</f>
        <v>8.3333333333333329E-2</v>
      </c>
      <c r="K448" s="83" t="str">
        <f>IF(SP_SUL!AK448="","*",SP_SUL!AK448)</f>
        <v>102ZKW2</v>
      </c>
      <c r="L448" s="83" t="str">
        <f>IF(SP_SUL!AM448="","*",SP_SUL!AM448)</f>
        <v>ZKW-ZLU</v>
      </c>
      <c r="M448" s="83">
        <f>IF(SP_SUL!AP448="","*",SP_SUL!AP448)</f>
        <v>97.9</v>
      </c>
      <c r="N448" s="83" t="str">
        <f>IF(SP_SUL!AM448="","*",SP_SUL!AM448)</f>
        <v>ZKW-ZLU</v>
      </c>
      <c r="O448" s="110">
        <f>IF(SP_SUL!BH448="","*",SP_SUL!BH448)</f>
        <v>0</v>
      </c>
      <c r="P448" s="147" t="str">
        <f>IF($A$2=1,IF(SP_SUL!BJ448="","*",SP_SUL!BJ448),IF(SP_SUL!BK448="","*",SP_SUL!BK448))</f>
        <v xml:space="preserve">MC1 08:39, sem oportunidade </v>
      </c>
    </row>
    <row r="449" spans="1:16" hidden="1">
      <c r="A449" s="82">
        <f>IF(SP_SUL!B449="","*",SP_SUL!B449)</f>
        <v>46071</v>
      </c>
      <c r="B449" s="83" t="str">
        <f>IF(SP_SUL!X449="","*",SP_SUL!X449)</f>
        <v>Oportunidade</v>
      </c>
      <c r="C449" s="83" t="str">
        <f>IF(SP_SUL!S449="","*",SP_SUL!S449)</f>
        <v>SP SUL</v>
      </c>
      <c r="D449" s="83" t="str">
        <f>IF(SP_SUL!T449="","*",SP_SUL!T449)</f>
        <v>ZKE-ZEV</v>
      </c>
      <c r="E449" s="83" t="str">
        <f>IF(SP_SUL!D449="","*",SP_SUL!D449)</f>
        <v>E17</v>
      </c>
      <c r="F449" s="83" t="str">
        <f>IF(SP_SUL!H449="","*",SP_SUL!H449)</f>
        <v>102ZKW2</v>
      </c>
      <c r="G449" s="83" t="str">
        <f>IF(SP_SUL!M449="","*",SP_SUL!M449)</f>
        <v>ZKW-ZLU</v>
      </c>
      <c r="H449" s="116">
        <f>IF(SP_SUL!K449="","*",SP_SUL!K449)</f>
        <v>103.9</v>
      </c>
      <c r="I449" s="113">
        <f>IF(SP_SUL!O449="","*",SP_SUL!O449)</f>
        <v>0.375</v>
      </c>
      <c r="J449" s="113">
        <f>IF(SP_SUL!P449="","*",SP_SUL!P449)</f>
        <v>0.125</v>
      </c>
      <c r="K449" s="83" t="str">
        <f>IF(SP_SUL!AK449="","*",SP_SUL!AK449)</f>
        <v>102ZKW2</v>
      </c>
      <c r="L449" s="83" t="str">
        <f>IF(SP_SUL!AM449="","*",SP_SUL!AM449)</f>
        <v>ZKW-ZLU</v>
      </c>
      <c r="M449" s="83">
        <f>IF(SP_SUL!AP449="","*",SP_SUL!AP449)</f>
        <v>103.9</v>
      </c>
      <c r="N449" s="83" t="str">
        <f>IF(SP_SUL!AM449="","*",SP_SUL!AM449)</f>
        <v>ZKW-ZLU</v>
      </c>
      <c r="O449" s="110">
        <f>IF(SP_SUL!BH449="","*",SP_SUL!BH449)</f>
        <v>0</v>
      </c>
      <c r="P449" s="147" t="str">
        <f>IF($A$2=1,IF(SP_SUL!BJ449="","*",SP_SUL!BJ449),IF(SP_SUL!BK449="","*",SP_SUL!BK449))</f>
        <v xml:space="preserve">MC1 09:36, sem oportunidade </v>
      </c>
    </row>
    <row r="450" spans="1:16" hidden="1">
      <c r="A450" s="82">
        <f>IF(SP_SUL!B450="","*",SP_SUL!B450)</f>
        <v>46071</v>
      </c>
      <c r="B450" s="83" t="str">
        <f>IF(SP_SUL!X450="","*",SP_SUL!X450)</f>
        <v>Oportunidade</v>
      </c>
      <c r="C450" s="83" t="str">
        <f>IF(SP_SUL!S450="","*",SP_SUL!S450)</f>
        <v>SP SUL</v>
      </c>
      <c r="D450" s="83" t="str">
        <f>IF(SP_SUL!T450="","*",SP_SUL!T450)</f>
        <v>ZKE-ZEV</v>
      </c>
      <c r="E450" s="83" t="str">
        <f>IF(SP_SUL!D450="","*",SP_SUL!D450)</f>
        <v>CLEBISON (TP-728)</v>
      </c>
      <c r="F450" s="83" t="str">
        <f>IF(SP_SUL!H450="","*",SP_SUL!H450)</f>
        <v>-</v>
      </c>
      <c r="G450" s="83" t="str">
        <f>IF(SP_SUL!M450="","*",SP_SUL!M450)</f>
        <v>ZEM</v>
      </c>
      <c r="H450" s="116">
        <f>IF(SP_SUL!K450="","*",SP_SUL!K450)</f>
        <v>134.47999999999999</v>
      </c>
      <c r="I450" s="113">
        <f>IF(SP_SUL!O450="","*",SP_SUL!O450)</f>
        <v>0.375</v>
      </c>
      <c r="J450" s="113">
        <f>IF(SP_SUL!P450="","*",SP_SUL!P450)</f>
        <v>6.25E-2</v>
      </c>
      <c r="K450" s="83" t="str">
        <f>IF(SP_SUL!AK450="","*",SP_SUL!AK450)</f>
        <v>-</v>
      </c>
      <c r="L450" s="83" t="str">
        <f>IF(SP_SUL!AM450="","*",SP_SUL!AM450)</f>
        <v>ZEM</v>
      </c>
      <c r="M450" s="83">
        <f>IF(SP_SUL!AP450="","*",SP_SUL!AP450)</f>
        <v>134.47999999999999</v>
      </c>
      <c r="N450" s="83" t="str">
        <f>IF(SP_SUL!AM450="","*",SP_SUL!AM450)</f>
        <v>ZEM</v>
      </c>
      <c r="O450" s="110" t="str">
        <f>IF(SP_SUL!BH450="","*",SP_SUL!BH450)</f>
        <v>*</v>
      </c>
      <c r="P450" s="147" t="str">
        <f>IF($A$2=1,IF(SP_SUL!BJ450="","*",SP_SUL!BJ450),IF(SP_SUL!BK450="","*",SP_SUL!BK450))</f>
        <v>Equipe pronta 09:26, aguarda oportunidade, previsão 12:30 após L92</v>
      </c>
    </row>
    <row r="451" spans="1:16" hidden="1">
      <c r="A451" s="82">
        <f>IF(SP_SUL!B451="","*",SP_SUL!B451)</f>
        <v>46071</v>
      </c>
      <c r="B451" s="83" t="str">
        <f>IF(SP_SUL!X451="","*",SP_SUL!X451)</f>
        <v>Oportunidade</v>
      </c>
      <c r="C451" s="83" t="str">
        <f>IF(SP_SUL!S451="","*",SP_SUL!S451)</f>
        <v>SP SUL</v>
      </c>
      <c r="D451" s="83" t="str">
        <f>IF(SP_SUL!T451="","*",SP_SUL!T451)</f>
        <v>ZKE-ZEV</v>
      </c>
      <c r="E451" s="83" t="str">
        <f>IF(SP_SUL!D451="","*",SP_SUL!D451)</f>
        <v>ISMAEL(TP-726)</v>
      </c>
      <c r="F451" s="83" t="str">
        <f>IF(SP_SUL!H451="","*",SP_SUL!H451)</f>
        <v>-</v>
      </c>
      <c r="G451" s="83" t="str">
        <f>IF(SP_SUL!M451="","*",SP_SUL!M451)</f>
        <v>ZEM</v>
      </c>
      <c r="H451" s="116">
        <f>IF(SP_SUL!K451="","*",SP_SUL!K451)</f>
        <v>134.47999999999999</v>
      </c>
      <c r="I451" s="113">
        <f>IF(SP_SUL!O451="","*",SP_SUL!O451)</f>
        <v>0.375</v>
      </c>
      <c r="J451" s="113">
        <f>IF(SP_SUL!P451="","*",SP_SUL!P451)</f>
        <v>6.25E-2</v>
      </c>
      <c r="K451" s="83" t="str">
        <f>IF(SP_SUL!AK451="","*",SP_SUL!AK451)</f>
        <v>-</v>
      </c>
      <c r="L451" s="83" t="str">
        <f>IF(SP_SUL!AM451="","*",SP_SUL!AM451)</f>
        <v>ZEM</v>
      </c>
      <c r="M451" s="83">
        <f>IF(SP_SUL!AP451="","*",SP_SUL!AP451)</f>
        <v>134.47999999999999</v>
      </c>
      <c r="N451" s="83" t="str">
        <f>IF(SP_SUL!AM451="","*",SP_SUL!AM451)</f>
        <v>ZEM</v>
      </c>
      <c r="O451" s="110" t="str">
        <f>IF(SP_SUL!BH451="","*",SP_SUL!BH451)</f>
        <v>*</v>
      </c>
      <c r="P451" s="147" t="str">
        <f>IF($A$2=1,IF(SP_SUL!BJ451="","*",SP_SUL!BJ451),IF(SP_SUL!BK451="","*",SP_SUL!BK451))</f>
        <v>Equipe pronta 09:26, aguarda oportunidade, previsão 12:30 após L92</v>
      </c>
    </row>
    <row r="452" spans="1:16" hidden="1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 hidden="1">
      <c r="A453" s="82">
        <f>IF(SP_SUL!B453="","*",SP_SUL!B453)</f>
        <v>46071</v>
      </c>
      <c r="B453" s="83" t="str">
        <f>IF(SP_SUL!X453="","*",SP_SUL!X453)</f>
        <v>Oportunidade</v>
      </c>
      <c r="C453" s="83" t="str">
        <f>IF(SP_SUL!S453="","*",SP_SUL!S453)</f>
        <v>SP SUL</v>
      </c>
      <c r="D453" s="83" t="str">
        <f>IF(SP_SUL!T453="","*",SP_SUL!T453)</f>
        <v>ZKE-ZEV</v>
      </c>
      <c r="E453" s="83" t="str">
        <f>IF(SP_SUL!D453="","*",SP_SUL!D453)</f>
        <v>WALTER (TP-810)</v>
      </c>
      <c r="F453" s="83" t="str">
        <f>IF(SP_SUL!H453="","*",SP_SUL!H453)</f>
        <v>-</v>
      </c>
      <c r="G453" s="83" t="str">
        <f>IF(SP_SUL!M453="","*",SP_SUL!M453)</f>
        <v>ZEM-ZEJ</v>
      </c>
      <c r="H453" s="116">
        <f>IF(SP_SUL!K453="","*",SP_SUL!K453)</f>
        <v>138.869</v>
      </c>
      <c r="I453" s="113">
        <f>IF(SP_SUL!O453="","*",SP_SUL!O453)</f>
        <v>0.35416666666666669</v>
      </c>
      <c r="J453" s="113">
        <f>IF(SP_SUL!P453="","*",SP_SUL!P453)</f>
        <v>6.9444444444444448E-2</v>
      </c>
      <c r="K453" s="83" t="str">
        <f>IF(SP_SUL!AK453="","*",SP_SUL!AK453)</f>
        <v>-</v>
      </c>
      <c r="L453" s="83" t="str">
        <f>IF(SP_SUL!AM453="","*",SP_SUL!AM453)</f>
        <v>ZEM-ZEJ</v>
      </c>
      <c r="M453" s="83">
        <f>IF(SP_SUL!AP453="","*",SP_SUL!AP453)</f>
        <v>138.869</v>
      </c>
      <c r="N453" s="83" t="str">
        <f>IF(SP_SUL!AM453="","*",SP_SUL!AM453)</f>
        <v>ZEM-ZEJ</v>
      </c>
      <c r="O453" s="110">
        <f>IF(SP_SUL!BH453="","*",SP_SUL!BH453)</f>
        <v>0</v>
      </c>
      <c r="P453" s="147" t="str">
        <f>IF($A$2=1,IF(SP_SUL!BJ453="","*",SP_SUL!BJ453),IF(SP_SUL!BK453="","*",SP_SUL!BK453))</f>
        <v xml:space="preserve">Equiipe pronta 08:55, sem oportunidade </v>
      </c>
    </row>
    <row r="454" spans="1:16" hidden="1">
      <c r="A454" s="82">
        <f>IF(SP_SUL!B454="","*",SP_SUL!B454)</f>
        <v>46071</v>
      </c>
      <c r="B454" s="83" t="str">
        <f>IF(SP_SUL!X454="","*",SP_SUL!X454)</f>
        <v>Oportunidade</v>
      </c>
      <c r="C454" s="83" t="str">
        <f>IF(SP_SUL!S454="","*",SP_SUL!S454)</f>
        <v>SP SUL</v>
      </c>
      <c r="D454" s="83" t="str">
        <f>IF(SP_SUL!T454="","*",SP_SUL!T454)</f>
        <v>ZKE-ZEV</v>
      </c>
      <c r="E454" s="83" t="str">
        <f>IF(SP_SUL!D454="","*",SP_SUL!D454)</f>
        <v>ADENISON (TP-810)</v>
      </c>
      <c r="F454" s="83" t="str">
        <f>IF(SP_SUL!H454="","*",SP_SUL!H454)</f>
        <v>-</v>
      </c>
      <c r="G454" s="83" t="str">
        <f>IF(SP_SUL!M454="","*",SP_SUL!M454)</f>
        <v>ZEM-ZEJ</v>
      </c>
      <c r="H454" s="116">
        <f>IF(SP_SUL!K454="","*",SP_SUL!K454)</f>
        <v>143.477</v>
      </c>
      <c r="I454" s="113">
        <f>IF(SP_SUL!O454="","*",SP_SUL!O454)</f>
        <v>0.35416666666666669</v>
      </c>
      <c r="J454" s="113">
        <f>IF(SP_SUL!P454="","*",SP_SUL!P454)</f>
        <v>6.9444444444444448E-2</v>
      </c>
      <c r="K454" s="83" t="str">
        <f>IF(SP_SUL!AK454="","*",SP_SUL!AK454)</f>
        <v>-</v>
      </c>
      <c r="L454" s="83" t="str">
        <f>IF(SP_SUL!AM454="","*",SP_SUL!AM454)</f>
        <v>ZEM-ZEJ</v>
      </c>
      <c r="M454" s="83">
        <f>IF(SP_SUL!AP454="","*",SP_SUL!AP454)</f>
        <v>143.477</v>
      </c>
      <c r="N454" s="83" t="str">
        <f>IF(SP_SUL!AM454="","*",SP_SUL!AM454)</f>
        <v>ZEM-ZEJ</v>
      </c>
      <c r="O454" s="110">
        <f>IF(SP_SUL!BH454="","*",SP_SUL!BH454)</f>
        <v>0</v>
      </c>
      <c r="P454" s="147" t="str">
        <f>IF($A$2=1,IF(SP_SUL!BJ454="","*",SP_SUL!BJ454),IF(SP_SUL!BK454="","*",SP_SUL!BK454))</f>
        <v xml:space="preserve">Equiipe pronta 08:55, sem oportunidade </v>
      </c>
    </row>
    <row r="455" spans="1:16" hidden="1">
      <c r="A455" s="82">
        <f>IF(SP_SUL!B455="","*",SP_SUL!B455)</f>
        <v>46071</v>
      </c>
      <c r="B455" s="83" t="str">
        <f>IF(SP_SUL!X455="","*",SP_SUL!X455)</f>
        <v>Oportunidade</v>
      </c>
      <c r="C455" s="83" t="str">
        <f>IF(SP_SUL!S455="","*",SP_SUL!S455)</f>
        <v>SP SUL</v>
      </c>
      <c r="D455" s="83" t="str">
        <f>IF(SP_SUL!T455="","*",SP_SUL!T455)</f>
        <v>ZKE-ZEV</v>
      </c>
      <c r="E455" s="83" t="str">
        <f>IF(SP_SUL!D455="","*",SP_SUL!D455)</f>
        <v>MATEUS (TP-809)</v>
      </c>
      <c r="F455" s="83" t="str">
        <f>IF(SP_SUL!H455="","*",SP_SUL!H455)</f>
        <v>-</v>
      </c>
      <c r="G455" s="83" t="str">
        <f>IF(SP_SUL!M455="","*",SP_SUL!M455)</f>
        <v>ZEM-ZEJ</v>
      </c>
      <c r="H455" s="116">
        <f>IF(SP_SUL!K455="","*",SP_SUL!K455)</f>
        <v>139.869</v>
      </c>
      <c r="I455" s="113">
        <f>IF(SP_SUL!O455="","*",SP_SUL!O455)</f>
        <v>0.35416666666666669</v>
      </c>
      <c r="J455" s="113">
        <f>IF(SP_SUL!P455="","*",SP_SUL!P455)</f>
        <v>6.9444444444444448E-2</v>
      </c>
      <c r="K455" s="83" t="str">
        <f>IF(SP_SUL!AK455="","*",SP_SUL!AK455)</f>
        <v>-</v>
      </c>
      <c r="L455" s="83" t="str">
        <f>IF(SP_SUL!AM455="","*",SP_SUL!AM455)</f>
        <v>ZEM-ZEJ</v>
      </c>
      <c r="M455" s="83">
        <f>IF(SP_SUL!AP455="","*",SP_SUL!AP455)</f>
        <v>139.869</v>
      </c>
      <c r="N455" s="83" t="str">
        <f>IF(SP_SUL!AM455="","*",SP_SUL!AM455)</f>
        <v>ZEM-ZEJ</v>
      </c>
      <c r="O455" s="110">
        <f>IF(SP_SUL!BH455="","*",SP_SUL!BH455)</f>
        <v>0</v>
      </c>
      <c r="P455" s="147" t="str">
        <f>IF($A$2=1,IF(SP_SUL!BJ455="","*",SP_SUL!BJ455),IF(SP_SUL!BK455="","*",SP_SUL!BK455))</f>
        <v xml:space="preserve">Equiipe pronta 08:55, sem oportunidade </v>
      </c>
    </row>
    <row r="456" spans="1:16" hidden="1">
      <c r="A456" s="82">
        <f>IF(SP_SUL!B456="","*",SP_SUL!B456)</f>
        <v>46071</v>
      </c>
      <c r="B456" s="83" t="str">
        <f>IF(SP_SUL!X456="","*",SP_SUL!X456)</f>
        <v>Oportunidade</v>
      </c>
      <c r="C456" s="83" t="str">
        <f>IF(SP_SUL!S456="","*",SP_SUL!S456)</f>
        <v>SP SUL</v>
      </c>
      <c r="D456" s="83" t="str">
        <f>IF(SP_SUL!T456="","*",SP_SUL!T456)</f>
        <v>ZEV-ZPT</v>
      </c>
      <c r="E456" s="83" t="str">
        <f>IF(SP_SUL!D456="","*",SP_SUL!D456)</f>
        <v>W61</v>
      </c>
      <c r="F456" s="83" t="str">
        <f>IF(SP_SUL!H456="","*",SP_SUL!H456)</f>
        <v>ZEV</v>
      </c>
      <c r="G456" s="83" t="str">
        <f>IF(SP_SUL!M456="","*",SP_SUL!M456)</f>
        <v>ZEV-ZPT</v>
      </c>
      <c r="H456" s="116">
        <f>IF(SP_SUL!K456="","*",SP_SUL!K456)</f>
        <v>67</v>
      </c>
      <c r="I456" s="113">
        <f>IF(SP_SUL!O456="","*",SP_SUL!O456)</f>
        <v>0.5</v>
      </c>
      <c r="J456" s="113">
        <f>IF(SP_SUL!P456="","*",SP_SUL!P456)</f>
        <v>4.1666666666666664E-2</v>
      </c>
      <c r="K456" s="83" t="str">
        <f>IF(SP_SUL!AK456="","*",SP_SUL!AK456)</f>
        <v>ZEV</v>
      </c>
      <c r="L456" s="83" t="str">
        <f>IF(SP_SUL!AM456="","*",SP_SUL!AM456)</f>
        <v>ZEV-ZPT</v>
      </c>
      <c r="M456" s="83">
        <f>IF(SP_SUL!AP456="","*",SP_SUL!AP456)</f>
        <v>67</v>
      </c>
      <c r="N456" s="83" t="str">
        <f>IF(SP_SUL!AM456="","*",SP_SUL!AM456)</f>
        <v>ZEV-ZPT</v>
      </c>
      <c r="O456" s="110" t="str">
        <f>IF(SP_SUL!BH456="","*",SP_SUL!BH456)</f>
        <v>*</v>
      </c>
      <c r="P456" s="147" t="str">
        <f>IF($A$2=1,IF(SP_SUL!BJ456="","*",SP_SUL!BJ456),IF(SP_SUL!BK456="","*",SP_SUL!BK456))</f>
        <v>MC1 12h</v>
      </c>
    </row>
    <row r="457" spans="1:16" hidden="1">
      <c r="A457" s="82">
        <f>IF(SP_SUL!B457="","*",SP_SUL!B457)</f>
        <v>46071</v>
      </c>
      <c r="B457" s="83" t="str">
        <f>IF(SP_SUL!X457="","*",SP_SUL!X457)</f>
        <v>Oportunidade</v>
      </c>
      <c r="C457" s="83" t="str">
        <f>IF(SP_SUL!S457="","*",SP_SUL!S457)</f>
        <v>SP SUL</v>
      </c>
      <c r="D457" s="83" t="str">
        <f>IF(SP_SUL!T457="","*",SP_SUL!T457)</f>
        <v>ZEV-ZPT</v>
      </c>
      <c r="E457" s="83" t="str">
        <f>IF(SP_SUL!D457="","*",SP_SUL!D457)</f>
        <v>HUELTON (TP-725)</v>
      </c>
      <c r="F457" s="83" t="str">
        <f>IF(SP_SUL!H457="","*",SP_SUL!H457)</f>
        <v>-</v>
      </c>
      <c r="G457" s="83" t="str">
        <f>IF(SP_SUL!M457="","*",SP_SUL!M457)</f>
        <v>ZPG-MRS</v>
      </c>
      <c r="H457" s="116">
        <f>IF(SP_SUL!K457="","*",SP_SUL!K457)</f>
        <v>65.3</v>
      </c>
      <c r="I457" s="113">
        <f>IF(SP_SUL!O457="","*",SP_SUL!O457)</f>
        <v>0.41666666666666669</v>
      </c>
      <c r="J457" s="113">
        <f>IF(SP_SUL!P457="","*",SP_SUL!P457)</f>
        <v>6.25E-2</v>
      </c>
      <c r="K457" s="83" t="str">
        <f>IF(SP_SUL!AK457="","*",SP_SUL!AK457)</f>
        <v>-</v>
      </c>
      <c r="L457" s="83" t="str">
        <f>IF(SP_SUL!AM457="","*",SP_SUL!AM457)</f>
        <v>ZPG-MRS</v>
      </c>
      <c r="M457" s="83">
        <f>IF(SP_SUL!AP457="","*",SP_SUL!AP457)</f>
        <v>65.3</v>
      </c>
      <c r="N457" s="83" t="str">
        <f>IF(SP_SUL!AM457="","*",SP_SUL!AM457)</f>
        <v>ZPG-MRS</v>
      </c>
      <c r="O457" s="110">
        <f>IF(SP_SUL!BH457="","*",SP_SUL!BH457)</f>
        <v>0</v>
      </c>
      <c r="P457" s="147" t="str">
        <f>IF($A$2=1,IF(SP_SUL!BJ457="","*",SP_SUL!BJ457),IF(SP_SUL!BK457="","*",SP_SUL!BK457))</f>
        <v xml:space="preserve">Equipe pronta 09:54, sem oportunidade </v>
      </c>
    </row>
    <row r="458" spans="1:16" hidden="1">
      <c r="A458" s="82">
        <f>IF(SP_SUL!B458="","*",SP_SUL!B458)</f>
        <v>46071</v>
      </c>
      <c r="B458" s="83" t="str">
        <f>IF(SP_SUL!X458="","*",SP_SUL!X458)</f>
        <v>Oportunidade</v>
      </c>
      <c r="C458" s="83" t="str">
        <f>IF(SP_SUL!S458="","*",SP_SUL!S458)</f>
        <v>SP SUL</v>
      </c>
      <c r="D458" s="83" t="str">
        <f>IF(SP_SUL!T458="","*",SP_SUL!T458)</f>
        <v>ZEV-ZPT</v>
      </c>
      <c r="E458" s="83" t="str">
        <f>IF(SP_SUL!D458="","*",SP_SUL!D458)</f>
        <v>ANDERSON (TF-680)</v>
      </c>
      <c r="F458" s="83" t="str">
        <f>IF(SP_SUL!H458="","*",SP_SUL!H458)</f>
        <v>-</v>
      </c>
      <c r="G458" s="83" t="str">
        <f>IF(SP_SUL!M458="","*",SP_SUL!M458)</f>
        <v>ZGP</v>
      </c>
      <c r="H458" s="116">
        <f>IF(SP_SUL!K458="","*",SP_SUL!K458)</f>
        <v>101.95</v>
      </c>
      <c r="I458" s="113">
        <f>IF(SP_SUL!O458="","*",SP_SUL!O458)</f>
        <v>0.45833333333333331</v>
      </c>
      <c r="J458" s="113">
        <f>IF(SP_SUL!P458="","*",SP_SUL!P458)</f>
        <v>0.125</v>
      </c>
      <c r="K458" s="83" t="str">
        <f>IF(SP_SUL!AK458="","*",SP_SUL!AK458)</f>
        <v>-</v>
      </c>
      <c r="L458" s="83" t="str">
        <f>IF(SP_SUL!AM458="","*",SP_SUL!AM458)</f>
        <v>ZGM-ZZV</v>
      </c>
      <c r="M458" s="83">
        <f>IF(SP_SUL!AP458="","*",SP_SUL!AP458)</f>
        <v>116.8</v>
      </c>
      <c r="N458" s="83" t="str">
        <f>IF(SP_SUL!AM458="","*",SP_SUL!AM458)</f>
        <v>ZGM-ZZV</v>
      </c>
      <c r="O458" s="110">
        <f>IF(SP_SUL!BH458="","*",SP_SUL!BH458)</f>
        <v>1</v>
      </c>
      <c r="P458" s="147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2">
        <f>IF(SP_SUL!B459="","*",SP_SUL!B459)</f>
        <v>46071</v>
      </c>
      <c r="B459" s="83" t="str">
        <f>IF(SP_SUL!X459="","*",SP_SUL!X459)</f>
        <v>Contrato</v>
      </c>
      <c r="C459" s="83" t="str">
        <f>IF(SP_SUL!S459="","*",SP_SUL!S459)</f>
        <v>SP SUL</v>
      </c>
      <c r="D459" s="83" t="str">
        <f>IF(SP_SUL!T459="","*",SP_SUL!T459)</f>
        <v>ZEV-ZPT</v>
      </c>
      <c r="E459" s="83" t="str">
        <f>IF(SP_SUL!D459="","*",SP_SUL!D459)</f>
        <v>A84</v>
      </c>
      <c r="F459" s="83" t="str">
        <f>IF(SP_SUL!H459="","*",SP_SUL!H459)</f>
        <v>ZPT105=1</v>
      </c>
      <c r="G459" s="83" t="str">
        <f>IF(SP_SUL!M459="","*",SP_SUL!M459)</f>
        <v>ZPT-ZWI</v>
      </c>
      <c r="H459" s="116">
        <f>IF(SP_SUL!K459="","*",SP_SUL!K459)</f>
        <v>106</v>
      </c>
      <c r="I459" s="113">
        <f>IF(SP_SUL!O459="","*",SP_SUL!O459)</f>
        <v>0.3125</v>
      </c>
      <c r="J459" s="113">
        <f>IF(SP_SUL!P459="","*",SP_SUL!P459)</f>
        <v>4.1666666666666664E-2</v>
      </c>
      <c r="K459" s="83" t="str">
        <f>IF(SP_SUL!AK459="","*",SP_SUL!AK459)</f>
        <v>ZPT105=1</v>
      </c>
      <c r="L459" s="83" t="str">
        <f>IF(SP_SUL!AM459="","*",SP_SUL!AM459)</f>
        <v>ZPT-ZWI</v>
      </c>
      <c r="M459" s="83">
        <f>IF(SP_SUL!AP459="","*",SP_SUL!AP459)</f>
        <v>106</v>
      </c>
      <c r="N459" s="83" t="str">
        <f>IF(SP_SUL!AM459="","*",SP_SUL!AM459)</f>
        <v>ZPT-ZWI</v>
      </c>
      <c r="O459" s="110">
        <f>IF(SP_SUL!BH459="","*",SP_SUL!BH459)</f>
        <v>1</v>
      </c>
      <c r="P459" s="147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2">
        <f>IF(SP_SUL!B460="","*",SP_SUL!B460)</f>
        <v>46071</v>
      </c>
      <c r="B460" s="83" t="str">
        <f>IF(SP_SUL!X460="","*",SP_SUL!X460)</f>
        <v>Oportunidade</v>
      </c>
      <c r="C460" s="83" t="str">
        <f>IF(SP_SUL!S460="","*",SP_SUL!S460)</f>
        <v>SP SUL</v>
      </c>
      <c r="D460" s="83" t="str">
        <f>IF(SP_SUL!T460="","*",SP_SUL!T460)</f>
        <v>ZPT-ZPG</v>
      </c>
      <c r="E460" s="83" t="str">
        <f>IF(SP_SUL!D460="","*",SP_SUL!D460)</f>
        <v>W62</v>
      </c>
      <c r="F460" s="83" t="str">
        <f>IF(SP_SUL!H460="","*",SP_SUL!H460)</f>
        <v>ZPTZDR</v>
      </c>
      <c r="G460" s="83" t="str">
        <f>IF(SP_SUL!M460="","*",SP_SUL!M460)</f>
        <v>PAT-ZGM</v>
      </c>
      <c r="H460" s="116">
        <f>IF(SP_SUL!K460="","*",SP_SUL!K460)</f>
        <v>109</v>
      </c>
      <c r="I460" s="113">
        <f>IF(SP_SUL!O460="","*",SP_SUL!O460)</f>
        <v>0.33333333333333331</v>
      </c>
      <c r="J460" s="113">
        <f>IF(SP_SUL!P460="","*",SP_SUL!P460)</f>
        <v>4.1666666666666664E-2</v>
      </c>
      <c r="K460" s="83" t="str">
        <f>IF(SP_SUL!AK460="","*",SP_SUL!AK460)</f>
        <v>ZPTZDR</v>
      </c>
      <c r="L460" s="83" t="str">
        <f>IF(SP_SUL!AM460="","*",SP_SUL!AM460)</f>
        <v>PAT-ZGM</v>
      </c>
      <c r="M460" s="83">
        <f>IF(SP_SUL!AP460="","*",SP_SUL!AP460)</f>
        <v>109</v>
      </c>
      <c r="N460" s="83" t="str">
        <f>IF(SP_SUL!AM460="","*",SP_SUL!AM460)</f>
        <v>PAT-ZGM</v>
      </c>
      <c r="O460" s="110">
        <f>IF(SP_SUL!BH460="","*",SP_SUL!BH460)</f>
        <v>0</v>
      </c>
      <c r="P460" s="147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2">
        <f>IF(SP_SUL!B461="","*",SP_SUL!B461)</f>
        <v>46071</v>
      </c>
      <c r="B461" s="83" t="str">
        <f>IF(SP_SUL!X461="","*",SP_SUL!X461)</f>
        <v>Oportunidade</v>
      </c>
      <c r="C461" s="83" t="str">
        <f>IF(SP_SUL!S461="","*",SP_SUL!S461)</f>
        <v>SP SUL</v>
      </c>
      <c r="D461" s="83" t="str">
        <f>IF(SP_SUL!T461="","*",SP_SUL!T461)</f>
        <v>ZPT-ZPG</v>
      </c>
      <c r="E461" s="83" t="str">
        <f>IF(SP_SUL!D461="","*",SP_SUL!D461)</f>
        <v>DIEGO (TF-42)</v>
      </c>
      <c r="F461" s="83" t="str">
        <f>IF(SP_SUL!H461="","*",SP_SUL!H461)</f>
        <v>-</v>
      </c>
      <c r="G461" s="83" t="str">
        <f>IF(SP_SUL!M461="","*",SP_SUL!M461)</f>
        <v>PAT-ZGM</v>
      </c>
      <c r="H461" s="116">
        <f>IF(SP_SUL!K461="","*",SP_SUL!K461)</f>
        <v>109.05</v>
      </c>
      <c r="I461" s="113">
        <f>IF(SP_SUL!O461="","*",SP_SUL!O461)</f>
        <v>0.35416666666666669</v>
      </c>
      <c r="J461" s="113">
        <f>IF(SP_SUL!P461="","*",SP_SUL!P461)</f>
        <v>8.3333333333333329E-2</v>
      </c>
      <c r="K461" s="83" t="str">
        <f>IF(SP_SUL!AK461="","*",SP_SUL!AK461)</f>
        <v>-</v>
      </c>
      <c r="L461" s="83" t="str">
        <f>IF(SP_SUL!AM461="","*",SP_SUL!AM461)</f>
        <v>PAT-ZGM</v>
      </c>
      <c r="M461" s="83">
        <f>IF(SP_SUL!AP461="","*",SP_SUL!AP461)</f>
        <v>109.05</v>
      </c>
      <c r="N461" s="83" t="str">
        <f>IF(SP_SUL!AM461="","*",SP_SUL!AM461)</f>
        <v>PAT-ZGM</v>
      </c>
      <c r="O461" s="110">
        <f>IF(SP_SUL!BH461="","*",SP_SUL!BH461)</f>
        <v>1</v>
      </c>
      <c r="P461" s="147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2">
        <f>IF(SP_SUL!B462="","*",SP_SUL!B462)</f>
        <v>46071</v>
      </c>
      <c r="B462" s="83" t="str">
        <f>IF(SP_SUL!X462="","*",SP_SUL!X462)</f>
        <v>Oportunidade</v>
      </c>
      <c r="C462" s="83" t="str">
        <f>IF(SP_SUL!S462="","*",SP_SUL!S462)</f>
        <v>SP SUL</v>
      </c>
      <c r="D462" s="83" t="str">
        <f>IF(SP_SUL!T462="","*",SP_SUL!T462)</f>
        <v>ZPT-ZPG</v>
      </c>
      <c r="E462" s="83" t="str">
        <f>IF(SP_SUL!D462="","*",SP_SUL!D462)</f>
        <v>EXPANSÃO TURMA 1</v>
      </c>
      <c r="F462" s="83" t="str">
        <f>IF(SP_SUL!H462="","*",SP_SUL!H462)</f>
        <v>-</v>
      </c>
      <c r="G462" s="83" t="str">
        <f>IF(SP_SUL!M462="","*",SP_SUL!M462)</f>
        <v>PAT-ZGM</v>
      </c>
      <c r="H462" s="116">
        <f>IF(SP_SUL!K462="","*",SP_SUL!K462)</f>
        <v>109.8</v>
      </c>
      <c r="I462" s="113">
        <f>IF(SP_SUL!O462="","*",SP_SUL!O462)</f>
        <v>0.35416666666666669</v>
      </c>
      <c r="J462" s="113">
        <f>IF(SP_SUL!P462="","*",SP_SUL!P462)</f>
        <v>6.25E-2</v>
      </c>
      <c r="K462" s="83" t="str">
        <f>IF(SP_SUL!AK462="","*",SP_SUL!AK462)</f>
        <v>-</v>
      </c>
      <c r="L462" s="83" t="str">
        <f>IF(SP_SUL!AM462="","*",SP_SUL!AM462)</f>
        <v>PAT-ZGM</v>
      </c>
      <c r="M462" s="83">
        <f>IF(SP_SUL!AP462="","*",SP_SUL!AP462)</f>
        <v>109.8</v>
      </c>
      <c r="N462" s="83" t="str">
        <f>IF(SP_SUL!AM462="","*",SP_SUL!AM462)</f>
        <v>PAT-ZGM</v>
      </c>
      <c r="O462" s="110">
        <f>IF(SP_SUL!BH462="","*",SP_SUL!BH462)</f>
        <v>0</v>
      </c>
      <c r="P462" s="147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 hidden="1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 hidden="1">
      <c r="A465" s="82" t="str">
        <f>IF(SP_SUL!B465="","*",SP_SUL!B465)</f>
        <v>*</v>
      </c>
      <c r="B465" s="83" t="str">
        <f>IF(SP_SUL!X465="","*",SP_SUL!X465)</f>
        <v>Oportunidade</v>
      </c>
      <c r="C465" s="83" t="str">
        <f>IF(SP_SUL!S465="","*",SP_SUL!S465)</f>
        <v>SP SUL</v>
      </c>
      <c r="D465" s="83" t="str">
        <f>IF(SP_SUL!T465="","*",SP_SUL!T465)</f>
        <v>ZBV-ZRX</v>
      </c>
      <c r="E465" s="83" t="str">
        <f>IF(SP_SUL!D465="","*",SP_SUL!D465)</f>
        <v>V95</v>
      </c>
      <c r="F465" s="83" t="str">
        <f>IF(SP_SUL!H465="","*",SP_SUL!H465)</f>
        <v>ZRX</v>
      </c>
      <c r="G465" s="83" t="str">
        <f>IF(SP_SUL!M465="","*",SP_SUL!M465)</f>
        <v>ZRX-ZXP</v>
      </c>
      <c r="H465" s="116">
        <f>IF(SP_SUL!K465="","*",SP_SUL!K465)</f>
        <v>134</v>
      </c>
      <c r="I465" s="113">
        <f>IF(SP_SUL!O465="","*",SP_SUL!O465)</f>
        <v>0.41666666666666669</v>
      </c>
      <c r="J465" s="113">
        <f>IF(SP_SUL!P465="","*",SP_SUL!P465)</f>
        <v>4.1666666666666664E-2</v>
      </c>
      <c r="K465" s="83" t="str">
        <f>IF(SP_SUL!AK465="","*",SP_SUL!AK465)</f>
        <v>ZRX</v>
      </c>
      <c r="L465" s="83" t="str">
        <f>IF(SP_SUL!AM465="","*",SP_SUL!AM465)</f>
        <v>ZRX-ZXP</v>
      </c>
      <c r="M465" s="83">
        <f>IF(SP_SUL!AP465="","*",SP_SUL!AP465)</f>
        <v>134</v>
      </c>
      <c r="N465" s="83" t="str">
        <f>IF(SP_SUL!AM465="","*",SP_SUL!AM465)</f>
        <v>ZRX-ZXP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 hidden="1">
      <c r="A466" s="82" t="str">
        <f>IF(SP_SUL!B466="","*",SP_SUL!B466)</f>
        <v>*</v>
      </c>
      <c r="B466" s="83" t="str">
        <f>IF(SP_SUL!X466="","*",SP_SUL!X466)</f>
        <v>Oportunidade</v>
      </c>
      <c r="C466" s="83" t="str">
        <f>IF(SP_SUL!S466="","*",SP_SUL!S466)</f>
        <v>SP SUL</v>
      </c>
      <c r="D466" s="83" t="str">
        <f>IF(SP_SUL!T466="","*",SP_SUL!T466)</f>
        <v>ZBV-ZRX</v>
      </c>
      <c r="E466" s="83" t="str">
        <f>IF(SP_SUL!D466="","*",SP_SUL!D466)</f>
        <v>EXPANSÃO TURMA 1</v>
      </c>
      <c r="F466" s="83" t="str">
        <f>IF(SP_SUL!H466="","*",SP_SUL!H466)</f>
        <v>-</v>
      </c>
      <c r="G466" s="83" t="str">
        <f>IF(SP_SUL!M466="","*",SP_SUL!M466)</f>
        <v>ZCD</v>
      </c>
      <c r="H466" s="116">
        <f>IF(SP_SUL!K466="","*",SP_SUL!K466)</f>
        <v>110.87</v>
      </c>
      <c r="I466" s="113">
        <f>IF(SP_SUL!O466="","*",SP_SUL!O466)</f>
        <v>0.35416666666666669</v>
      </c>
      <c r="J466" s="113">
        <f>IF(SP_SUL!P466="","*",SP_SUL!P466)</f>
        <v>0.125</v>
      </c>
      <c r="K466" s="83" t="str">
        <f>IF(SP_SUL!AK466="","*",SP_SUL!AK466)</f>
        <v>-</v>
      </c>
      <c r="L466" s="83" t="str">
        <f>IF(SP_SUL!AM466="","*",SP_SUL!AM466)</f>
        <v>ZCD</v>
      </c>
      <c r="M466" s="83">
        <f>IF(SP_SUL!AP466="","*",SP_SUL!AP466)</f>
        <v>110.87</v>
      </c>
      <c r="N466" s="83" t="str">
        <f>IF(SP_SUL!AM466="","*",SP_SUL!AM466)</f>
        <v>ZCD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 hidden="1">
      <c r="A467" s="82">
        <f>IF(SP_SUL!B467="","*",SP_SUL!B467)</f>
        <v>46072</v>
      </c>
      <c r="B467" s="83" t="str">
        <f>IF(SP_SUL!X467="","*",SP_SUL!X467)</f>
        <v>Oportunidade</v>
      </c>
      <c r="C467" s="83" t="str">
        <f>IF(SP_SUL!S467="","*",SP_SUL!S467)</f>
        <v>SP SUL</v>
      </c>
      <c r="D467" s="83" t="str">
        <f>IF(SP_SUL!T467="","*",SP_SUL!T467)</f>
        <v>ZBV-ZRX</v>
      </c>
      <c r="E467" s="83" t="str">
        <f>IF(SP_SUL!D467="","*",SP_SUL!D467)</f>
        <v>KLECIO (TP-699)</v>
      </c>
      <c r="F467" s="83" t="str">
        <f>IF(SP_SUL!H467="","*",SP_SUL!H467)</f>
        <v>-</v>
      </c>
      <c r="G467" s="83" t="str">
        <f>IF(SP_SUL!M467="","*",SP_SUL!M467)</f>
        <v>ZAC-S</v>
      </c>
      <c r="H467" s="116">
        <f>IF(SP_SUL!K467="","*",SP_SUL!K467)</f>
        <v>77.212999999999994</v>
      </c>
      <c r="I467" s="113">
        <f>IF(SP_SUL!O467="","*",SP_SUL!O467)</f>
        <v>0.375</v>
      </c>
      <c r="J467" s="113">
        <f>IF(SP_SUL!P467="","*",SP_SUL!P467)</f>
        <v>6.25E-2</v>
      </c>
      <c r="K467" s="83" t="str">
        <f>IF(SP_SUL!AK467="","*",SP_SUL!AK467)</f>
        <v>-</v>
      </c>
      <c r="L467" s="83" t="str">
        <f>IF(SP_SUL!AM467="","*",SP_SUL!AM467)</f>
        <v>ZAC-S</v>
      </c>
      <c r="M467" s="83">
        <f>IF(SP_SUL!AP467="","*",SP_SUL!AP467)</f>
        <v>77.212999999999994</v>
      </c>
      <c r="N467" s="83" t="str">
        <f>IF(SP_SUL!AM467="","*",SP_SUL!AM467)</f>
        <v>ZAC-S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 hidden="1">
      <c r="A468" s="82">
        <f>IF(SP_SUL!B468="","*",SP_SUL!B468)</f>
        <v>46072</v>
      </c>
      <c r="B468" s="83" t="str">
        <f>IF(SP_SUL!X468="","*",SP_SUL!X468)</f>
        <v>Oportunidade</v>
      </c>
      <c r="C468" s="83" t="str">
        <f>IF(SP_SUL!S468="","*",SP_SUL!S468)</f>
        <v>SP SUL</v>
      </c>
      <c r="D468" s="83" t="str">
        <f>IF(SP_SUL!T468="","*",SP_SUL!T468)</f>
        <v>ZBV-ZRX</v>
      </c>
      <c r="E468" s="83" t="str">
        <f>IF(SP_SUL!D468="","*",SP_SUL!D468)</f>
        <v>E42</v>
      </c>
      <c r="F468" s="83" t="str">
        <f>IF(SP_SUL!H468="","*",SP_SUL!H468)</f>
        <v>ZBV3</v>
      </c>
      <c r="G468" s="83" t="str">
        <f>IF(SP_SUL!M468="","*",SP_SUL!M468)</f>
        <v>ZBM-ZHO</v>
      </c>
      <c r="H468" s="116">
        <f>IF(SP_SUL!K468="","*",SP_SUL!K468)</f>
        <v>54.96</v>
      </c>
      <c r="I468" s="113">
        <f>IF(SP_SUL!O468="","*",SP_SUL!O468)</f>
        <v>0.4375</v>
      </c>
      <c r="J468" s="113">
        <f>IF(SP_SUL!P468="","*",SP_SUL!P468)</f>
        <v>0.125</v>
      </c>
      <c r="K468" s="83" t="str">
        <f>IF(SP_SUL!AK468="","*",SP_SUL!AK468)</f>
        <v>ZBV3</v>
      </c>
      <c r="L468" s="83" t="str">
        <f>IF(SP_SUL!AM468="","*",SP_SUL!AM468)</f>
        <v>ZBM-ZHO</v>
      </c>
      <c r="M468" s="83">
        <f>IF(SP_SUL!AP468="","*",SP_SUL!AP468)</f>
        <v>54.96</v>
      </c>
      <c r="N468" s="83" t="str">
        <f>IF(SP_SUL!AM468="","*",SP_SUL!AM468)</f>
        <v>ZBM-ZHO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 hidden="1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 hidden="1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 hidden="1">
      <c r="A471" s="82">
        <f>IF(SP_SUL!B471="","*",SP_SUL!B471)</f>
        <v>46072</v>
      </c>
      <c r="B471" s="83" t="str">
        <f>IF(SP_SUL!X471="","*",SP_SUL!X471)</f>
        <v>Oportunidade</v>
      </c>
      <c r="C471" s="83" t="str">
        <f>IF(SP_SUL!S471="","*",SP_SUL!S471)</f>
        <v>SP SUL</v>
      </c>
      <c r="D471" s="83" t="str">
        <f>IF(SP_SUL!T471="","*",SP_SUL!T471)</f>
        <v>ZBV-ZKE</v>
      </c>
      <c r="E471" s="83" t="str">
        <f>IF(SP_SUL!D471="","*",SP_SUL!D471)</f>
        <v>W59</v>
      </c>
      <c r="F471" s="83" t="str">
        <f>IF(SP_SUL!H471="","*",SP_SUL!H471)</f>
        <v>ZYU1</v>
      </c>
      <c r="G471" s="83" t="str">
        <f>IF(SP_SUL!M471="","*",SP_SUL!M471)</f>
        <v>ZDS</v>
      </c>
      <c r="H471" s="116">
        <f>IF(SP_SUL!K471="","*",SP_SUL!K471)</f>
        <v>240.8</v>
      </c>
      <c r="I471" s="113">
        <f>IF(SP_SUL!O471="","*",SP_SUL!O471)</f>
        <v>0.35416666666666669</v>
      </c>
      <c r="J471" s="113">
        <f>IF(SP_SUL!P471="","*",SP_SUL!P471)</f>
        <v>4.1666666666666664E-2</v>
      </c>
      <c r="K471" s="83" t="str">
        <f>IF(SP_SUL!AK471="","*",SP_SUL!AK471)</f>
        <v>ZYU1</v>
      </c>
      <c r="L471" s="83" t="str">
        <f>IF(SP_SUL!AM471="","*",SP_SUL!AM471)</f>
        <v>ZDS</v>
      </c>
      <c r="M471" s="83">
        <f>IF(SP_SUL!AP471="","*",SP_SUL!AP471)</f>
        <v>240.8</v>
      </c>
      <c r="N471" s="83" t="str">
        <f>IF(SP_SUL!AM471="","*",SP_SUL!AM471)</f>
        <v>ZDS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 hidden="1">
      <c r="A472" s="82">
        <f>IF(SP_SUL!B472="","*",SP_SUL!B472)</f>
        <v>46072</v>
      </c>
      <c r="B472" s="83" t="str">
        <f>IF(SP_SUL!X472="","*",SP_SUL!X472)</f>
        <v>Oportunidade</v>
      </c>
      <c r="C472" s="83" t="str">
        <f>IF(SP_SUL!S472="","*",SP_SUL!S472)</f>
        <v>SP SUL</v>
      </c>
      <c r="D472" s="83" t="str">
        <f>IF(SP_SUL!T472="","*",SP_SUL!T472)</f>
        <v>ZBV-ZKE</v>
      </c>
      <c r="E472" s="83" t="str">
        <f>IF(SP_SUL!D472="","*",SP_SUL!D472)</f>
        <v>DANIEL (TP-647)</v>
      </c>
      <c r="F472" s="83" t="str">
        <f>IF(SP_SUL!H472="","*",SP_SUL!H472)</f>
        <v>-</v>
      </c>
      <c r="G472" s="83" t="str">
        <f>IF(SP_SUL!M472="","*",SP_SUL!M472)</f>
        <v>ZST</v>
      </c>
      <c r="H472" s="116">
        <f>IF(SP_SUL!K472="","*",SP_SUL!K472)</f>
        <v>208.7</v>
      </c>
      <c r="I472" s="113">
        <f>IF(SP_SUL!O472="","*",SP_SUL!O472)</f>
        <v>0.375</v>
      </c>
      <c r="J472" s="113">
        <f>IF(SP_SUL!P472="","*",SP_SUL!P472)</f>
        <v>6.25E-2</v>
      </c>
      <c r="K472" s="83" t="str">
        <f>IF(SP_SUL!AK472="","*",SP_SUL!AK472)</f>
        <v>-</v>
      </c>
      <c r="L472" s="83" t="str">
        <f>IF(SP_SUL!AM472="","*",SP_SUL!AM472)</f>
        <v>ZST</v>
      </c>
      <c r="M472" s="83">
        <f>IF(SP_SUL!AP472="","*",SP_SUL!AP472)</f>
        <v>208.7</v>
      </c>
      <c r="N472" s="83" t="str">
        <f>IF(SP_SUL!AM472="","*",SP_SUL!AM472)</f>
        <v>ZST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 hidden="1">
      <c r="A473" s="82">
        <f>IF(SP_SUL!B473="","*",SP_SUL!B473)</f>
        <v>46072</v>
      </c>
      <c r="B473" s="83" t="str">
        <f>IF(SP_SUL!X473="","*",SP_SUL!X473)</f>
        <v>Oportunidade</v>
      </c>
      <c r="C473" s="83" t="str">
        <f>IF(SP_SUL!S473="","*",SP_SUL!S473)</f>
        <v>SP SUL</v>
      </c>
      <c r="D473" s="83" t="str">
        <f>IF(SP_SUL!T473="","*",SP_SUL!T473)</f>
        <v>ZBV-ZKE</v>
      </c>
      <c r="E473" s="83" t="str">
        <f>IF(SP_SUL!D473="","*",SP_SUL!D473)</f>
        <v>V93</v>
      </c>
      <c r="F473" s="83" t="str">
        <f>IF(SP_SUL!H473="","*",SP_SUL!H473)</f>
        <v>ZYU1</v>
      </c>
      <c r="G473" s="83" t="str">
        <f>IF(SP_SUL!M473="","*",SP_SUL!M473)</f>
        <v>ZYU-ZST</v>
      </c>
      <c r="H473" s="116">
        <f>IF(SP_SUL!K473="","*",SP_SUL!K473)</f>
        <v>204.4</v>
      </c>
      <c r="I473" s="113">
        <f>IF(SP_SUL!O473="","*",SP_SUL!O473)</f>
        <v>0.375</v>
      </c>
      <c r="J473" s="113">
        <f>IF(SP_SUL!P473="","*",SP_SUL!P473)</f>
        <v>8.3333333333333329E-2</v>
      </c>
      <c r="K473" s="83" t="str">
        <f>IF(SP_SUL!AK473="","*",SP_SUL!AK473)</f>
        <v>ZYU1</v>
      </c>
      <c r="L473" s="83" t="str">
        <f>IF(SP_SUL!AM473="","*",SP_SUL!AM473)</f>
        <v>ZYU-ZST</v>
      </c>
      <c r="M473" s="83">
        <f>IF(SP_SUL!AP473="","*",SP_SUL!AP473)</f>
        <v>204.4</v>
      </c>
      <c r="N473" s="83" t="str">
        <f>IF(SP_SUL!AM473="","*",SP_SUL!AM473)</f>
        <v>ZYU-ZST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 hidden="1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 hidden="1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 hidden="1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 hidden="1">
      <c r="A477" s="82">
        <f>IF(SP_SUL!B477="","*",SP_SUL!B477)</f>
        <v>46072</v>
      </c>
      <c r="B477" s="83" t="str">
        <f>IF(SP_SUL!X477="","*",SP_SUL!X477)</f>
        <v>Oportunidade</v>
      </c>
      <c r="C477" s="83" t="str">
        <f>IF(SP_SUL!S477="","*",SP_SUL!S477)</f>
        <v>SP SUL</v>
      </c>
      <c r="D477" s="83" t="str">
        <f>IF(SP_SUL!T477="","*",SP_SUL!T477)</f>
        <v>ZKE-ZEV</v>
      </c>
      <c r="E477" s="83" t="str">
        <f>IF(SP_SUL!D477="","*",SP_SUL!D477)</f>
        <v>V89</v>
      </c>
      <c r="F477" s="83" t="str">
        <f>IF(SP_SUL!H477="","*",SP_SUL!H477)</f>
        <v>102ZKW2</v>
      </c>
      <c r="G477" s="83" t="str">
        <f>IF(SP_SUL!M477="","*",SP_SUL!M477)</f>
        <v>ZKW-ZLU</v>
      </c>
      <c r="H477" s="116">
        <f>IF(SP_SUL!K477="","*",SP_SUL!K477)</f>
        <v>97.9</v>
      </c>
      <c r="I477" s="113">
        <f>IF(SP_SUL!O477="","*",SP_SUL!O477)</f>
        <v>0.39583333333333331</v>
      </c>
      <c r="J477" s="113">
        <f>IF(SP_SUL!P477="","*",SP_SUL!P477)</f>
        <v>8.3333333333333329E-2</v>
      </c>
      <c r="K477" s="83" t="str">
        <f>IF(SP_SUL!AK477="","*",SP_SUL!AK477)</f>
        <v>102ZKW2</v>
      </c>
      <c r="L477" s="83" t="str">
        <f>IF(SP_SUL!AM477="","*",SP_SUL!AM477)</f>
        <v>ZKW-ZLU</v>
      </c>
      <c r="M477" s="83">
        <f>IF(SP_SUL!AP477="","*",SP_SUL!AP477)</f>
        <v>97.9</v>
      </c>
      <c r="N477" s="83" t="str">
        <f>IF(SP_SUL!AM477="","*",SP_SUL!AM477)</f>
        <v>ZKW-ZLU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 hidden="1">
      <c r="A478" s="82">
        <f>IF(SP_SUL!B478="","*",SP_SUL!B478)</f>
        <v>46072</v>
      </c>
      <c r="B478" s="83" t="str">
        <f>IF(SP_SUL!X478="","*",SP_SUL!X478)</f>
        <v>Oportunidade</v>
      </c>
      <c r="C478" s="83" t="str">
        <f>IF(SP_SUL!S478="","*",SP_SUL!S478)</f>
        <v>SP SUL</v>
      </c>
      <c r="D478" s="83" t="str">
        <f>IF(SP_SUL!T478="","*",SP_SUL!T478)</f>
        <v>ZKE-ZEV</v>
      </c>
      <c r="E478" s="83" t="str">
        <f>IF(SP_SUL!D478="","*",SP_SUL!D478)</f>
        <v>CLEBISON (TP-728)</v>
      </c>
      <c r="F478" s="83" t="str">
        <f>IF(SP_SUL!H478="","*",SP_SUL!H478)</f>
        <v>-</v>
      </c>
      <c r="G478" s="83" t="str">
        <f>IF(SP_SUL!M478="","*",SP_SUL!M478)</f>
        <v>ZKW-ZLU</v>
      </c>
      <c r="H478" s="116">
        <f>IF(SP_SUL!K478="","*",SP_SUL!K478)</f>
        <v>102.255</v>
      </c>
      <c r="I478" s="113">
        <f>IF(SP_SUL!O478="","*",SP_SUL!O478)</f>
        <v>0.375</v>
      </c>
      <c r="J478" s="113">
        <f>IF(SP_SUL!P478="","*",SP_SUL!P478)</f>
        <v>0.125</v>
      </c>
      <c r="K478" s="83" t="str">
        <f>IF(SP_SUL!AK478="","*",SP_SUL!AK478)</f>
        <v>-</v>
      </c>
      <c r="L478" s="83" t="str">
        <f>IF(SP_SUL!AM478="","*",SP_SUL!AM478)</f>
        <v>ZKW-ZLU</v>
      </c>
      <c r="M478" s="83">
        <f>IF(SP_SUL!AP478="","*",SP_SUL!AP478)</f>
        <v>102.255</v>
      </c>
      <c r="N478" s="83" t="str">
        <f>IF(SP_SUL!AM478="","*",SP_SUL!AM478)</f>
        <v>ZKW-ZLU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 hidden="1">
      <c r="A479" s="82">
        <f>IF(SP_SUL!B479="","*",SP_SUL!B479)</f>
        <v>46072</v>
      </c>
      <c r="B479" s="83" t="str">
        <f>IF(SP_SUL!X479="","*",SP_SUL!X479)</f>
        <v>Oportunidade</v>
      </c>
      <c r="C479" s="83" t="str">
        <f>IF(SP_SUL!S479="","*",SP_SUL!S479)</f>
        <v>SP SUL</v>
      </c>
      <c r="D479" s="83" t="str">
        <f>IF(SP_SUL!T479="","*",SP_SUL!T479)</f>
        <v>ZKE-ZEV</v>
      </c>
      <c r="E479" s="83" t="str">
        <f>IF(SP_SUL!D479="","*",SP_SUL!D479)</f>
        <v>ISMAEL(TP-726)</v>
      </c>
      <c r="F479" s="83" t="str">
        <f>IF(SP_SUL!H479="","*",SP_SUL!H479)</f>
        <v>-</v>
      </c>
      <c r="G479" s="83" t="str">
        <f>IF(SP_SUL!M479="","*",SP_SUL!M479)</f>
        <v>ZKW-ZLU</v>
      </c>
      <c r="H479" s="116">
        <f>IF(SP_SUL!K479="","*",SP_SUL!K479)</f>
        <v>102.928</v>
      </c>
      <c r="I479" s="113">
        <f>IF(SP_SUL!O479="","*",SP_SUL!O479)</f>
        <v>0.375</v>
      </c>
      <c r="J479" s="113">
        <f>IF(SP_SUL!P479="","*",SP_SUL!P479)</f>
        <v>0.125</v>
      </c>
      <c r="K479" s="83" t="str">
        <f>IF(SP_SUL!AK479="","*",SP_SUL!AK479)</f>
        <v>-</v>
      </c>
      <c r="L479" s="83" t="str">
        <f>IF(SP_SUL!AM479="","*",SP_SUL!AM479)</f>
        <v>ZKW-ZLU</v>
      </c>
      <c r="M479" s="83">
        <f>IF(SP_SUL!AP479="","*",SP_SUL!AP479)</f>
        <v>102.928</v>
      </c>
      <c r="N479" s="83" t="str">
        <f>IF(SP_SUL!AM479="","*",SP_SUL!AM479)</f>
        <v>ZKW-ZLU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 hidden="1">
      <c r="A480" s="82">
        <f>IF(SP_SUL!B480="","*",SP_SUL!B480)</f>
        <v>46072</v>
      </c>
      <c r="B480" s="83" t="str">
        <f>IF(SP_SUL!X480="","*",SP_SUL!X480)</f>
        <v>Oportunidade</v>
      </c>
      <c r="C480" s="83" t="str">
        <f>IF(SP_SUL!S480="","*",SP_SUL!S480)</f>
        <v>SP SUL</v>
      </c>
      <c r="D480" s="83" t="str">
        <f>IF(SP_SUL!T480="","*",SP_SUL!T480)</f>
        <v>ZKE-ZEV</v>
      </c>
      <c r="E480" s="83" t="str">
        <f>IF(SP_SUL!D480="","*",SP_SUL!D480)</f>
        <v>E17</v>
      </c>
      <c r="F480" s="83" t="str">
        <f>IF(SP_SUL!H480="","*",SP_SUL!H480)</f>
        <v>102ZKW2</v>
      </c>
      <c r="G480" s="83" t="str">
        <f>IF(SP_SUL!M480="","*",SP_SUL!M480)</f>
        <v>ZKW-ZLU</v>
      </c>
      <c r="H480" s="116">
        <f>IF(SP_SUL!K480="","*",SP_SUL!K480)</f>
        <v>103.9</v>
      </c>
      <c r="I480" s="113">
        <f>IF(SP_SUL!O480="","*",SP_SUL!O480)</f>
        <v>0.375</v>
      </c>
      <c r="J480" s="113">
        <f>IF(SP_SUL!P480="","*",SP_SUL!P480)</f>
        <v>0.125</v>
      </c>
      <c r="K480" s="83" t="str">
        <f>IF(SP_SUL!AK480="","*",SP_SUL!AK480)</f>
        <v>102ZKW2</v>
      </c>
      <c r="L480" s="83" t="str">
        <f>IF(SP_SUL!AM480="","*",SP_SUL!AM480)</f>
        <v>ZKW-ZLU</v>
      </c>
      <c r="M480" s="83">
        <f>IF(SP_SUL!AP480="","*",SP_SUL!AP480)</f>
        <v>103.9</v>
      </c>
      <c r="N480" s="83" t="str">
        <f>IF(SP_SUL!AM480="","*",SP_SUL!AM480)</f>
        <v>ZKW-ZLU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 hidden="1">
      <c r="A481" s="82">
        <f>IF(SP_SUL!B481="","*",SP_SUL!B481)</f>
        <v>46072</v>
      </c>
      <c r="B481" s="83" t="str">
        <f>IF(SP_SUL!X481="","*",SP_SUL!X481)</f>
        <v>Oportunidade</v>
      </c>
      <c r="C481" s="83" t="str">
        <f>IF(SP_SUL!S481="","*",SP_SUL!S481)</f>
        <v>SP SUL</v>
      </c>
      <c r="D481" s="83" t="str">
        <f>IF(SP_SUL!T481="","*",SP_SUL!T481)</f>
        <v>ZKE-ZEV</v>
      </c>
      <c r="E481" s="83" t="str">
        <f>IF(SP_SUL!D481="","*",SP_SUL!D481)</f>
        <v>EDSON (TP-719)</v>
      </c>
      <c r="F481" s="83" t="str">
        <f>IF(SP_SUL!H481="","*",SP_SUL!H481)</f>
        <v>-</v>
      </c>
      <c r="G481" s="83" t="str">
        <f>IF(SP_SUL!M481="","*",SP_SUL!M481)</f>
        <v>ZKW-ZLU</v>
      </c>
      <c r="H481" s="116">
        <f>IF(SP_SUL!K481="","*",SP_SUL!K481)</f>
        <v>103.696</v>
      </c>
      <c r="I481" s="113">
        <f>IF(SP_SUL!O481="","*",SP_SUL!O481)</f>
        <v>0.375</v>
      </c>
      <c r="J481" s="113">
        <f>IF(SP_SUL!P481="","*",SP_SUL!P481)</f>
        <v>0.125</v>
      </c>
      <c r="K481" s="83" t="str">
        <f>IF(SP_SUL!AK481="","*",SP_SUL!AK481)</f>
        <v>-</v>
      </c>
      <c r="L481" s="83" t="str">
        <f>IF(SP_SUL!AM481="","*",SP_SUL!AM481)</f>
        <v>ZKW-ZLU</v>
      </c>
      <c r="M481" s="83">
        <f>IF(SP_SUL!AP481="","*",SP_SUL!AP481)</f>
        <v>103.696</v>
      </c>
      <c r="N481" s="83" t="str">
        <f>IF(SP_SUL!AM481="","*",SP_SUL!AM481)</f>
        <v>ZKW-ZLU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 hidden="1">
      <c r="A482" s="82">
        <f>IF(SP_SUL!B482="","*",SP_SUL!B482)</f>
        <v>46072</v>
      </c>
      <c r="B482" s="83" t="str">
        <f>IF(SP_SUL!X482="","*",SP_SUL!X482)</f>
        <v>Oportunidade</v>
      </c>
      <c r="C482" s="83" t="str">
        <f>IF(SP_SUL!S482="","*",SP_SUL!S482)</f>
        <v>SP SUL</v>
      </c>
      <c r="D482" s="83" t="str">
        <f>IF(SP_SUL!T482="","*",SP_SUL!T482)</f>
        <v>ZKE-ZEV</v>
      </c>
      <c r="E482" s="83" t="str">
        <f>IF(SP_SUL!D482="","*",SP_SUL!D482)</f>
        <v>W60</v>
      </c>
      <c r="F482" s="83" t="str">
        <f>IF(SP_SUL!H482="","*",SP_SUL!H482)</f>
        <v>102ZKW2</v>
      </c>
      <c r="G482" s="83" t="str">
        <f>IF(SP_SUL!M482="","*",SP_SUL!M482)</f>
        <v>ZKW-ZLU</v>
      </c>
      <c r="H482" s="116">
        <f>IF(SP_SUL!K482="","*",SP_SUL!K482)</f>
        <v>106.76</v>
      </c>
      <c r="I482" s="113">
        <f>IF(SP_SUL!O482="","*",SP_SUL!O482)</f>
        <v>0.35416666666666669</v>
      </c>
      <c r="J482" s="113">
        <f>IF(SP_SUL!P482="","*",SP_SUL!P482)</f>
        <v>8.3333333333333329E-2</v>
      </c>
      <c r="K482" s="83" t="str">
        <f>IF(SP_SUL!AK482="","*",SP_SUL!AK482)</f>
        <v>102ZKW2</v>
      </c>
      <c r="L482" s="83" t="str">
        <f>IF(SP_SUL!AM482="","*",SP_SUL!AM482)</f>
        <v>ZKW-ZLU</v>
      </c>
      <c r="M482" s="83">
        <f>IF(SP_SUL!AP482="","*",SP_SUL!AP482)</f>
        <v>106.76</v>
      </c>
      <c r="N482" s="83" t="str">
        <f>IF(SP_SUL!AM482="","*",SP_SUL!AM482)</f>
        <v>ZKW-ZLU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 hidden="1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 hidden="1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 hidden="1">
      <c r="A485" s="82">
        <f>IF(SP_SUL!B485="","*",SP_SUL!B485)</f>
        <v>46072</v>
      </c>
      <c r="B485" s="83" t="str">
        <f>IF(SP_SUL!X485="","*",SP_SUL!X485)</f>
        <v>Contrato</v>
      </c>
      <c r="C485" s="83" t="str">
        <f>IF(SP_SUL!S485="","*",SP_SUL!S485)</f>
        <v>SP SUL</v>
      </c>
      <c r="D485" s="83" t="str">
        <f>IF(SP_SUL!T485="","*",SP_SUL!T485)</f>
        <v>ZKE-ZEV</v>
      </c>
      <c r="E485" s="83" t="str">
        <f>IF(SP_SUL!D485="","*",SP_SUL!D485)</f>
        <v>A84</v>
      </c>
      <c r="F485" s="83" t="str">
        <f>IF(SP_SUL!H485="","*",SP_SUL!H485)</f>
        <v>ZEM1</v>
      </c>
      <c r="G485" s="83" t="str">
        <f>IF(SP_SUL!M485="","*",SP_SUL!M485)</f>
        <v>ZEM-ZKE</v>
      </c>
      <c r="H485" s="116">
        <f>IF(SP_SUL!K485="","*",SP_SUL!K485)</f>
        <v>136.30000000000001</v>
      </c>
      <c r="I485" s="113">
        <f>IF(SP_SUL!O485="","*",SP_SUL!O485)</f>
        <v>0.3125</v>
      </c>
      <c r="J485" s="113">
        <f>IF(SP_SUL!P485="","*",SP_SUL!P485)</f>
        <v>4.1666666666666664E-2</v>
      </c>
      <c r="K485" s="83" t="str">
        <f>IF(SP_SUL!AK485="","*",SP_SUL!AK485)</f>
        <v>ZEM1</v>
      </c>
      <c r="L485" s="83" t="str">
        <f>IF(SP_SUL!AM485="","*",SP_SUL!AM485)</f>
        <v>ZEM-ZKE</v>
      </c>
      <c r="M485" s="83">
        <f>IF(SP_SUL!AP485="","*",SP_SUL!AP485)</f>
        <v>136.30000000000001</v>
      </c>
      <c r="N485" s="83" t="str">
        <f>IF(SP_SUL!AM485="","*",SP_SUL!AM485)</f>
        <v>ZEM-ZKE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 hidden="1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 hidden="1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 hidden="1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 hidden="1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 hidden="1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 hidden="1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 hidden="1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 hidden="1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 hidden="1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 hidden="1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 hidden="1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 hidden="1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 hidden="1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 hidden="1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 hidden="1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 hidden="1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 hidden="1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 hidden="1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 hidden="1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 hidden="1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 hidden="1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 hidden="1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 hidden="1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 hidden="1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 hidden="1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 hidden="1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 hidden="1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 hidden="1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 hidden="1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 hidden="1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 hidden="1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 hidden="1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 hidden="1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 hidden="1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 hidden="1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 hidden="1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 hidden="1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 hidden="1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 hidden="1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 hidden="1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 hidden="1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 hidden="1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 hidden="1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 hidden="1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 hidden="1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 hidden="1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 hidden="1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 hidden="1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 hidden="1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 hidden="1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 hidden="1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 hidden="1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 hidden="1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 hidden="1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 hidden="1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 hidden="1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 hidden="1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 hidden="1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 hidden="1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 hidden="1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 hidden="1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 hidden="1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 hidden="1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 hidden="1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 hidden="1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 hidden="1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 hidden="1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 hidden="1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 hidden="1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 hidden="1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 hidden="1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 hidden="1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 hidden="1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 hidden="1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 hidden="1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 hidden="1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 hidden="1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 hidden="1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 hidden="1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 hidden="1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 hidden="1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 hidden="1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 hidden="1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 hidden="1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 hidden="1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 hidden="1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 hidden="1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 hidden="1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 hidden="1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 hidden="1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 hidden="1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 hidden="1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 hidden="1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 hidden="1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 hidden="1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 hidden="1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 hidden="1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 hidden="1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 hidden="1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 hidden="1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 hidden="1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 hidden="1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 hidden="1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 hidden="1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 hidden="1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 hidden="1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 hidden="1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 hidden="1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 hidden="1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 hidden="1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 hidden="1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 hidden="1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 hidden="1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 hidden="1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 hidden="1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 hidden="1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 hidden="1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 hidden="1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 hidden="1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 hidden="1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 hidden="1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 hidden="1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 hidden="1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 hidden="1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 hidden="1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 hidden="1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 hidden="1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 hidden="1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 hidden="1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 hidden="1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 hidden="1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 hidden="1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 hidden="1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 hidden="1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 hidden="1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 hidden="1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 hidden="1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 hidden="1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 hidden="1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 hidden="1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 hidden="1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 hidden="1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 hidden="1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 hidden="1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 hidden="1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 hidden="1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 hidden="1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 hidden="1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 hidden="1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 hidden="1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 hidden="1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 hidden="1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 hidden="1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 hidden="1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 hidden="1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 hidden="1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 hidden="1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 hidden="1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 hidden="1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 hidden="1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 hidden="1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 hidden="1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 hidden="1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 hidden="1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 hidden="1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 hidden="1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 hidden="1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 hidden="1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 hidden="1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 hidden="1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 hidden="1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 hidden="1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 hidden="1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 hidden="1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 hidden="1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 hidden="1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 hidden="1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 hidden="1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 hidden="1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 hidden="1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 hidden="1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 hidden="1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 hidden="1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 hidden="1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 hidden="1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 hidden="1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 hidden="1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 hidden="1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 hidden="1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 hidden="1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 hidden="1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 hidden="1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 hidden="1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 hidden="1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 hidden="1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 hidden="1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 hidden="1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 hidden="1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 hidden="1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 hidden="1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 hidden="1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 hidden="1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 hidden="1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 hidden="1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 hidden="1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 hidden="1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 hidden="1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 hidden="1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 hidden="1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 hidden="1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 hidden="1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 hidden="1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 hidden="1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 hidden="1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 hidden="1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 hidden="1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 hidden="1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 hidden="1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 hidden="1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 hidden="1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 hidden="1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 hidden="1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 hidden="1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 hidden="1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 hidden="1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 hidden="1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 hidden="1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 hidden="1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 hidden="1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 hidden="1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 hidden="1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 hidden="1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 hidden="1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 hidden="1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 hidden="1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 hidden="1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 hidden="1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 hidden="1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 hidden="1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 hidden="1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 hidden="1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 hidden="1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 hidden="1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 hidden="1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 hidden="1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 hidden="1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 hidden="1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 hidden="1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 hidden="1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 hidden="1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 hidden="1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 hidden="1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 hidden="1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 hidden="1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 hidden="1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 hidden="1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 hidden="1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 hidden="1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 hidden="1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 hidden="1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 hidden="1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 hidden="1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 hidden="1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 hidden="1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 hidden="1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 hidden="1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 hidden="1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 hidden="1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 hidden="1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 hidden="1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 hidden="1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 hidden="1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 hidden="1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 hidden="1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 hidden="1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 hidden="1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 hidden="1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 hidden="1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 hidden="1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 hidden="1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 hidden="1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 hidden="1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 hidden="1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 hidden="1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 hidden="1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 hidden="1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 hidden="1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 hidden="1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 hidden="1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 hidden="1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 hidden="1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 hidden="1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 hidden="1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 hidden="1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 hidden="1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 hidden="1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 hidden="1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 hidden="1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 hidden="1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 hidden="1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 hidden="1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 hidden="1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 hidden="1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 hidden="1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 hidden="1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 hidden="1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 hidden="1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 hidden="1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 hidden="1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 hidden="1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 hidden="1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 hidden="1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 hidden="1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 hidden="1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 hidden="1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 hidden="1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 hidden="1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 hidden="1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 hidden="1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 hidden="1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 hidden="1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 hidden="1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 hidden="1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 hidden="1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 hidden="1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 hidden="1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 hidden="1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 hidden="1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 hidden="1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 hidden="1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 hidden="1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 hidden="1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 hidden="1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 hidden="1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 hidden="1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 hidden="1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 hidden="1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 hidden="1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 hidden="1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 hidden="1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 hidden="1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 hidden="1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 hidden="1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 hidden="1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 hidden="1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 hidden="1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 hidden="1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 hidden="1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 hidden="1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 hidden="1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 hidden="1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 hidden="1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 hidden="1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 hidden="1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 hidden="1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 hidden="1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 hidden="1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 hidden="1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 hidden="1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 hidden="1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 hidden="1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 hidden="1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 hidden="1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 hidden="1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 hidden="1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 hidden="1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 hidden="1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 hidden="1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 hidden="1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 hidden="1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 hidden="1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 hidden="1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 hidden="1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 hidden="1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 hidden="1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 hidden="1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 hidden="1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 hidden="1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 hidden="1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 hidden="1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 hidden="1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 hidden="1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 hidden="1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 hidden="1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 hidden="1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 hidden="1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 hidden="1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 hidden="1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 hidden="1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 hidden="1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 hidden="1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 hidden="1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 hidden="1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 hidden="1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 hidden="1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 hidden="1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 hidden="1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 hidden="1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 hidden="1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 hidden="1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 hidden="1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 hidden="1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 hidden="1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 hidden="1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 hidden="1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 hidden="1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 hidden="1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 hidden="1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 hidden="1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 hidden="1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 hidden="1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 hidden="1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 hidden="1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 hidden="1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 hidden="1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 hidden="1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 hidden="1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 hidden="1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 hidden="1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 hidden="1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 hidden="1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 hidden="1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 hidden="1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 hidden="1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 hidden="1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 hidden="1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 hidden="1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 hidden="1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 hidden="1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 hidden="1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 hidden="1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 hidden="1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 hidden="1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 hidden="1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 hidden="1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 hidden="1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 hidden="1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 hidden="1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 hidden="1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 hidden="1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 hidden="1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 hidden="1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 hidden="1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 hidden="1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 hidden="1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 hidden="1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 hidden="1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 hidden="1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 hidden="1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 hidden="1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 hidden="1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 hidden="1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 hidden="1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 hidden="1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 hidden="1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 hidden="1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 hidden="1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 hidden="1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 hidden="1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 hidden="1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 hidden="1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 hidden="1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 hidden="1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 hidden="1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 hidden="1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 hidden="1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 hidden="1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 hidden="1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 hidden="1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 hidden="1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 hidden="1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 hidden="1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 hidden="1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 hidden="1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 hidden="1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 hidden="1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 hidden="1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 hidden="1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 hidden="1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 hidden="1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 hidden="1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 hidden="1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 hidden="1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 hidden="1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 hidden="1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 hidden="1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 hidden="1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 hidden="1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 hidden="1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 hidden="1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 hidden="1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 hidden="1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 hidden="1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 hidden="1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 hidden="1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 hidden="1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 hidden="1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 hidden="1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 hidden="1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 hidden="1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 hidden="1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 hidden="1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 hidden="1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 hidden="1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 hidden="1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 hidden="1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 hidden="1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 hidden="1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 hidden="1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 hidden="1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 hidden="1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 hidden="1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 hidden="1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 hidden="1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 hidden="1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 hidden="1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 hidden="1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 hidden="1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 hidden="1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 hidden="1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 hidden="1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 hidden="1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 hidden="1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 hidden="1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 hidden="1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 hidden="1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 hidden="1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 hidden="1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 hidden="1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 hidden="1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 hidden="1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 hidden="1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 hidden="1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 hidden="1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 hidden="1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 hidden="1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 hidden="1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 hidden="1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 hidden="1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 hidden="1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 hidden="1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 hidden="1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 hidden="1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 hidden="1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 hidden="1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 hidden="1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 hidden="1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 hidden="1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 hidden="1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 hidden="1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 hidden="1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 hidden="1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 hidden="1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 hidden="1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 hidden="1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 hidden="1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 hidden="1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 hidden="1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 hidden="1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 hidden="1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 hidden="1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 hidden="1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 hidden="1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 hidden="1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 hidden="1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B431" sqref="B431"/>
    </sheetView>
  </sheetViews>
  <sheetFormatPr defaultRowHeight="15"/>
  <cols>
    <col min="1" max="1" width="13.28515625" style="163" customWidth="1"/>
    <col min="2" max="2" width="9.140625" style="163" customWidth="1"/>
    <col min="3" max="3" width="13.28515625" style="163" customWidth="1"/>
    <col min="4" max="4" width="9.140625" style="163" customWidth="1"/>
    <col min="5" max="5" width="16.5703125" style="163" customWidth="1"/>
    <col min="6" max="9" width="13.28515625" style="163" customWidth="1"/>
    <col min="10" max="10" width="17" style="163" customWidth="1"/>
    <col min="11" max="19" width="13.28515625" style="163" customWidth="1"/>
    <col min="20" max="20" width="36.85546875" style="163" customWidth="1"/>
    <col min="21" max="23" width="17.140625" style="163" customWidth="1"/>
    <col min="24" max="16384" width="9.140625" style="163"/>
  </cols>
  <sheetData>
    <row r="1" spans="1:23">
      <c r="A1" s="239"/>
      <c r="B1" s="240"/>
      <c r="C1" s="24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2" t="s">
        <v>674</v>
      </c>
      <c r="Q1" s="243"/>
      <c r="R1" s="111"/>
      <c r="S1" s="84"/>
      <c r="T1" s="86"/>
      <c r="U1" s="244" t="s">
        <v>1429</v>
      </c>
      <c r="V1" s="244"/>
      <c r="W1" s="244"/>
    </row>
    <row r="2" spans="1:23" ht="15" customHeight="1">
      <c r="A2" s="87" t="s">
        <v>1430</v>
      </c>
      <c r="B2" s="87" t="s">
        <v>1424</v>
      </c>
      <c r="C2" s="87" t="s">
        <v>411</v>
      </c>
      <c r="D2" s="88" t="s">
        <v>626</v>
      </c>
      <c r="E2" s="88" t="s">
        <v>4</v>
      </c>
      <c r="F2" s="88" t="s">
        <v>1423</v>
      </c>
      <c r="G2" s="88" t="s">
        <v>472</v>
      </c>
      <c r="H2" s="88" t="s">
        <v>615</v>
      </c>
      <c r="I2" s="88" t="s">
        <v>617</v>
      </c>
      <c r="J2" s="88" t="s">
        <v>618</v>
      </c>
      <c r="K2" s="88" t="s">
        <v>621</v>
      </c>
      <c r="L2" s="88" t="s">
        <v>5</v>
      </c>
      <c r="M2" s="124" t="s">
        <v>1</v>
      </c>
      <c r="N2" s="112" t="s">
        <v>619</v>
      </c>
      <c r="O2" s="112" t="s">
        <v>620</v>
      </c>
      <c r="P2" s="89" t="s">
        <v>622</v>
      </c>
      <c r="Q2" s="89" t="s">
        <v>623</v>
      </c>
      <c r="R2" s="112" t="s">
        <v>624</v>
      </c>
      <c r="S2" s="90" t="s">
        <v>1431</v>
      </c>
      <c r="T2" s="91" t="s">
        <v>629</v>
      </c>
      <c r="U2" s="138">
        <f ca="1">TODAY()-1</f>
        <v>46070</v>
      </c>
      <c r="V2" s="138">
        <f ca="1">U2-1</f>
        <v>46069</v>
      </c>
      <c r="W2" s="138">
        <f ca="1">V2-1</f>
        <v>46068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1000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2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1</v>
      </c>
      <c r="V9" s="137">
        <f ca="1">_xlfn.XLOOKUP(G9&amp;$V$2,BS_CONTROLE[CHAVE],BS_CONTROLE[Quantidade_11],"-")</f>
        <v>0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2</v>
      </c>
      <c r="V10" s="137">
        <f ca="1">_xlfn.XLOOKUP(G10&amp;$V$2,BS_CONTROLE[CHAVE],BS_CONTROLE[Quantidade_11],"-")</f>
        <v>1040</v>
      </c>
      <c r="W10" s="137" t="str">
        <f ca="1">_xlfn.XLOOKUP(G10&amp;$W$2,BS_CONTROLE[CHAVE],BS_CONTROLE[Quantidade_11],"-")</f>
        <v>-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196</v>
      </c>
      <c r="V18" s="137">
        <f ca="1">_xlfn.XLOOKUP(G18&amp;$V$2,BS_CONTROLE[CHAVE],BS_CONTROLE[Quantidade_11],"-")</f>
        <v>1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>
        <f ca="1">_xlfn.XLOOKUP(G19&amp;$U$2,BS_CONTROLE[CHAVE],BS_CONTROLE[Quantidade_11],"-")</f>
        <v>39</v>
      </c>
      <c r="V19" s="137">
        <f ca="1">_xlfn.XLOOKUP(G19&amp;$V$2,BS_CONTROLE[CHAVE],BS_CONTROLE[Quantidade_11],"-")</f>
        <v>0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2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1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1872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>
        <f ca="1">_xlfn.XLOOKUP(G26&amp;$V$2,BS_CONTROLE[CHAVE],BS_CONTROLE[Quantidade_11],"-")</f>
        <v>2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>
        <f ca="1">_xlfn.XLOOKUP(G30&amp;$V$2,BS_CONTROLE[CHAVE],BS_CONTROLE[Quantidade_11],"-")</f>
        <v>0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>
        <f ca="1">_xlfn.XLOOKUP(G31&amp;$V$2,BS_CONTROLE[CHAVE],BS_CONTROLE[Quantidade_11],"-")</f>
        <v>0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>
        <f ca="1">_xlfn.XLOOKUP(G32&amp;$U$2,BS_CONTROLE[CHAVE],BS_CONTROLE[Quantidade_11],"-")</f>
        <v>3036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>
        <f ca="1">_xlfn.XLOOKUP(G33&amp;$V$2,BS_CONTROLE[CHAVE],BS_CONTROLE[Quantidade_11],"-")</f>
        <v>1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1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2</v>
      </c>
      <c r="V37" s="137">
        <f ca="1">_xlfn.XLOOKUP(G37&amp;$V$2,BS_CONTROLE[CHAVE],BS_CONTROLE[Quantidade_11],"-")</f>
        <v>1040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1</v>
      </c>
      <c r="V41" s="137">
        <f ca="1">_xlfn.XLOOKUP(G41&amp;$V$2,BS_CONTROLE[CHAVE],BS_CONTROLE[Quantidade_11],"-")</f>
        <v>0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2</v>
      </c>
      <c r="V43" s="137">
        <f ca="1">_xlfn.XLOOKUP(G43&amp;$V$2,BS_CONTROLE[CHAVE],BS_CONTROLE[Quantidade_11],"-")</f>
        <v>1040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2</v>
      </c>
      <c r="V44" s="137">
        <f ca="1">_xlfn.XLOOKUP(G44&amp;$V$2,BS_CONTROLE[CHAVE],BS_CONTROLE[Quantidade_11],"-")</f>
        <v>1040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1</v>
      </c>
      <c r="V45" s="137">
        <f ca="1">_xlfn.XLOOKUP(G45&amp;$V$2,BS_CONTROLE[CHAVE],BS_CONTROLE[Quantidade_11],"-")</f>
        <v>0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196</v>
      </c>
      <c r="V53" s="137">
        <f ca="1">_xlfn.XLOOKUP(G53&amp;$V$2,BS_CONTROLE[CHAVE],BS_CONTROLE[Quantidade_11],"-")</f>
        <v>1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>
        <f ca="1">_xlfn.XLOOKUP(G54&amp;$U$2,BS_CONTROLE[CHAVE],BS_CONTROLE[Quantidade_11],"-")</f>
        <v>39</v>
      </c>
      <c r="V54" s="137">
        <f ca="1">_xlfn.XLOOKUP(G54&amp;$V$2,BS_CONTROLE[CHAVE],BS_CONTROLE[Quantidade_11],"-")</f>
        <v>0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2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1</v>
      </c>
      <c r="V57" s="137">
        <f ca="1">_xlfn.XLOOKUP(G57&amp;$V$2,BS_CONTROLE[CHAVE],BS_CONTROLE[Quantidade_11],"-")</f>
        <v>0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1872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>
        <f ca="1">_xlfn.XLOOKUP(G61&amp;$V$2,BS_CONTROLE[CHAVE],BS_CONTROLE[Quantidade_11],"-")</f>
        <v>2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>
        <f ca="1">_xlfn.XLOOKUP(G62&amp;$V$2,BS_CONTROLE[CHAVE],BS_CONTROLE[Quantidade_11],"-")</f>
        <v>2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>
        <f ca="1">_xlfn.XLOOKUP(G63&amp;$U$2,BS_CONTROLE[CHAVE],BS_CONTROLE[Quantidade_11],"-")</f>
        <v>3036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>
        <f ca="1">_xlfn.XLOOKUP(G64&amp;$U$2,BS_CONTROLE[CHAVE],BS_CONTROLE[Quantidade_11],"-")</f>
        <v>1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>
        <f ca="1">_xlfn.XLOOKUP(G65&amp;$V$2,BS_CONTROLE[CHAVE],BS_CONTROLE[Quantidade_11],"-")</f>
        <v>1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1000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>
        <f ca="1">_xlfn.XLOOKUP(G68&amp;$U$2,BS_CONTROLE[CHAVE],BS_CONTROLE[Quantidade_11],"-")</f>
        <v>1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1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1000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2</v>
      </c>
      <c r="V72" s="137">
        <f ca="1">_xlfn.XLOOKUP(G72&amp;$V$2,BS_CONTROLE[CHAVE],BS_CONTROLE[Quantidade_11],"-")</f>
        <v>1040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2</v>
      </c>
      <c r="V75" s="137">
        <f ca="1">_xlfn.XLOOKUP(G75&amp;$V$2,BS_CONTROLE[CHAVE],BS_CONTROLE[Quantidade_11],"-")</f>
        <v>1040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2</v>
      </c>
      <c r="V76" s="137">
        <f ca="1">_xlfn.XLOOKUP(G76&amp;$V$2,BS_CONTROLE[CHAVE],BS_CONTROLE[Quantidade_11],"-")</f>
        <v>1040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1</v>
      </c>
      <c r="V77" s="137">
        <f ca="1">_xlfn.XLOOKUP(G77&amp;$V$2,BS_CONTROLE[CHAVE],BS_CONTROLE[Quantidade_11],"-")</f>
        <v>0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43</v>
      </c>
      <c r="V84" s="137">
        <f ca="1">_xlfn.XLOOKUP(G84&amp;$V$2,BS_CONTROLE[CHAVE],BS_CONTROLE[Quantidade_11],"-")</f>
        <v>0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196</v>
      </c>
      <c r="V85" s="137">
        <f ca="1">_xlfn.XLOOKUP(G85&amp;$V$2,BS_CONTROLE[CHAVE],BS_CONTROLE[Quantidade_11],"-")</f>
        <v>1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2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1</v>
      </c>
      <c r="V88" s="137">
        <f ca="1">_xlfn.XLOOKUP(G88&amp;$V$2,BS_CONTROLE[CHAVE],BS_CONTROLE[Quantidade_11],"-")</f>
        <v>0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>
        <f ca="1">_xlfn.XLOOKUP(G89&amp;$V$2,BS_CONTROLE[CHAVE],BS_CONTROLE[Quantidade_11],"-")</f>
        <v>1872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20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1000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>
        <f ca="1">_xlfn.XLOOKUP(G98&amp;$V$2,BS_CONTROLE[CHAVE],BS_CONTROLE[Quantidade_11],"-")</f>
        <v>1040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0</v>
      </c>
      <c r="V99" s="137">
        <f ca="1">_xlfn.XLOOKUP(G99&amp;$V$2,BS_CONTROLE[CHAVE],BS_CONTROLE[Quantidade_11],"-")</f>
        <v>1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2</v>
      </c>
      <c r="V102" s="137">
        <f ca="1">_xlfn.XLOOKUP(G102&amp;$V$2,BS_CONTROLE[CHAVE],BS_CONTROLE[Quantidade_11],"-")</f>
        <v>1040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2</v>
      </c>
      <c r="V103" s="137">
        <f ca="1">_xlfn.XLOOKUP(G103&amp;$V$2,BS_CONTROLE[CHAVE],BS_CONTROLE[Quantidade_11],"-")</f>
        <v>1040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0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43</v>
      </c>
      <c r="V110" s="137">
        <f ca="1">_xlfn.XLOOKUP(G110&amp;$V$2,BS_CONTROLE[CHAVE],BS_CONTROLE[Quantidade_11],"-")</f>
        <v>0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196</v>
      </c>
      <c r="V112" s="137">
        <f ca="1">_xlfn.XLOOKUP(G112&amp;$V$2,BS_CONTROLE[CHAVE],BS_CONTROLE[Quantidade_11],"-")</f>
        <v>1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2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1</v>
      </c>
      <c r="V114" s="137">
        <f ca="1">_xlfn.XLOOKUP(G114&amp;$V$2,BS_CONTROLE[CHAVE],BS_CONTROLE[Quantidade_11],"-")</f>
        <v>0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>
        <f ca="1">_xlfn.XLOOKUP(G115&amp;$V$2,BS_CONTROLE[CHAVE],BS_CONTROLE[Quantidade_11],"-")</f>
        <v>1872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 t="str">
        <f ca="1">_xlfn.XLOOKUP(G118&amp;$U$2,BS_CONTROLE[CHAVE],BS_CONTROLE[Quantidade_11],"-")</f>
        <v>-</v>
      </c>
      <c r="V118" s="137">
        <f ca="1">_xlfn.XLOOKUP(G118&amp;$V$2,BS_CONTROLE[CHAVE],BS_CONTROLE[Quantidade_11],"-")</f>
        <v>0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>
        <f ca="1">_xlfn.XLOOKUP(G119&amp;$U$2,BS_CONTROLE[CHAVE],BS_CONTROLE[Quantidade_11],"-")</f>
        <v>3036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0</v>
      </c>
      <c r="V121" s="137">
        <f ca="1">_xlfn.XLOOKUP(G121&amp;$V$2,BS_CONTROLE[CHAVE],BS_CONTROLE[Quantidade_11],"-")</f>
        <v>1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20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>
        <f ca="1">_xlfn.XLOOKUP(G123&amp;$U$2,BS_CONTROLE[CHAVE],BS_CONTROLE[Quantidade_11],"-")</f>
        <v>1000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2</v>
      </c>
      <c r="V125" s="137">
        <f ca="1">_xlfn.XLOOKUP(G125&amp;$V$2,BS_CONTROLE[CHAVE],BS_CONTROLE[Quantidade_11],"-")</f>
        <v>1040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2</v>
      </c>
      <c r="V128" s="137">
        <f ca="1">_xlfn.XLOOKUP(G128&amp;$V$2,BS_CONTROLE[CHAVE],BS_CONTROLE[Quantidade_11],"-")</f>
        <v>1040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2</v>
      </c>
      <c r="V129" s="137">
        <f ca="1">_xlfn.XLOOKUP(G129&amp;$V$2,BS_CONTROLE[CHAVE],BS_CONTROLE[Quantidade_11],"-")</f>
        <v>1040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1</v>
      </c>
      <c r="V130" s="137">
        <f ca="1">_xlfn.XLOOKUP(G130&amp;$V$2,BS_CONTROLE[CHAVE],BS_CONTROLE[Quantidade_11],"-")</f>
        <v>0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2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2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43</v>
      </c>
      <c r="V137" s="137">
        <f ca="1">_xlfn.XLOOKUP(G137&amp;$V$2,BS_CONTROLE[CHAVE],BS_CONTROLE[Quantidade_11],"-")</f>
        <v>0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196</v>
      </c>
      <c r="V139" s="137">
        <f ca="1">_xlfn.XLOOKUP(G139&amp;$V$2,BS_CONTROLE[CHAVE],BS_CONTROLE[Quantidade_11],"-")</f>
        <v>1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2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1</v>
      </c>
      <c r="V142" s="137">
        <f ca="1">_xlfn.XLOOKUP(G142&amp;$V$2,BS_CONTROLE[CHAVE],BS_CONTROLE[Quantidade_11],"-")</f>
        <v>0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1872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 t="str">
        <f ca="1">_xlfn.XLOOKUP(G144&amp;$U$2,BS_CONTROLE[CHAVE],BS_CONTROLE[Quantidade_11],"-")</f>
        <v>-</v>
      </c>
      <c r="V144" s="137">
        <f ca="1">_xlfn.XLOOKUP(G144&amp;$V$2,BS_CONTROLE[CHAVE],BS_CONTROLE[Quantidade_11],"-")</f>
        <v>0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>
        <f ca="1">_xlfn.XLOOKUP(G146&amp;$U$2,BS_CONTROLE[CHAVE],BS_CONTROLE[Quantidade_11],"-")</f>
        <v>1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>
        <f ca="1">_xlfn.XLOOKUP(G147&amp;$V$2,BS_CONTROLE[CHAVE],BS_CONTROLE[Quantidade_11],"-")</f>
        <v>1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>
        <f ca="1">_xlfn.XLOOKUP(G149&amp;$U$2,BS_CONTROLE[CHAVE],BS_CONTROLE[Quantidade_11],"-")</f>
        <v>1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0</v>
      </c>
      <c r="V150" s="137">
        <f ca="1">_xlfn.XLOOKUP(G150&amp;$V$2,BS_CONTROLE[CHAVE],BS_CONTROLE[Quantidade_11],"-")</f>
        <v>1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20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>
        <f ca="1">_xlfn.XLOOKUP(G153&amp;$U$2,BS_CONTROLE[CHAVE],BS_CONTROLE[Quantidade_11],"-")</f>
        <v>1000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2</v>
      </c>
      <c r="V156" s="137">
        <f ca="1">_xlfn.XLOOKUP(G156&amp;$V$2,BS_CONTROLE[CHAVE],BS_CONTROLE[Quantidade_11],"-")</f>
        <v>1040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2</v>
      </c>
      <c r="V159" s="137">
        <f ca="1">_xlfn.XLOOKUP(G159&amp;$V$2,BS_CONTROLE[CHAVE],BS_CONTROLE[Quantidade_11],"-")</f>
        <v>1040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0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229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2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1</v>
      </c>
      <c r="V171" s="137">
        <f ca="1">_xlfn.XLOOKUP(G171&amp;$V$2,BS_CONTROLE[CHAVE],BS_CONTROLE[Quantidade_11],"-")</f>
        <v>0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 t="str">
        <f ca="1">_xlfn.XLOOKUP(G172&amp;$U$2,BS_CONTROLE[CHAVE],BS_CONTROLE[Quantidade_11],"-")</f>
        <v>-</v>
      </c>
      <c r="V172" s="137">
        <f ca="1">_xlfn.XLOOKUP(G172&amp;$V$2,BS_CONTROLE[CHAVE],BS_CONTROLE[Quantidade_11],"-")</f>
        <v>2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 t="str">
        <f ca="1">_xlfn.XLOOKUP(G173&amp;$U$2,BS_CONTROLE[CHAVE],BS_CONTROLE[Quantidade_11],"-")</f>
        <v>-</v>
      </c>
      <c r="V173" s="137">
        <f ca="1">_xlfn.XLOOKUP(G173&amp;$V$2,BS_CONTROLE[CHAVE],BS_CONTROLE[Quantidade_11],"-")</f>
        <v>2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>
        <f ca="1">_xlfn.XLOOKUP(G177&amp;$U$2,BS_CONTROLE[CHAVE],BS_CONTROLE[Quantidade_11],"-")</f>
        <v>3036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1</v>
      </c>
      <c r="V181" s="137">
        <f ca="1">_xlfn.XLOOKUP(G181&amp;$V$2,BS_CONTROLE[CHAVE],BS_CONTROLE[Quantidade_11],"-")</f>
        <v>1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>
        <f ca="1">_xlfn.XLOOKUP(G182&amp;$U$2,BS_CONTROLE[CHAVE],BS_CONTROLE[Quantidade_11],"-")</f>
        <v>1000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0</v>
      </c>
      <c r="V184" s="137">
        <f ca="1">_xlfn.XLOOKUP(G184&amp;$V$2,BS_CONTROLE[CHAVE],BS_CONTROLE[Quantidade_11],"-")</f>
        <v>1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>
        <f ca="1">_xlfn.XLOOKUP(G185&amp;$V$2,BS_CONTROLE[CHAVE],BS_CONTROLE[Quantidade_11],"-")</f>
        <v>0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20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1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2</v>
      </c>
      <c r="V188" s="137">
        <f ca="1">_xlfn.XLOOKUP(G188&amp;$V$2,BS_CONTROLE[CHAVE],BS_CONTROLE[Quantidade_11],"-")</f>
        <v>1040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229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2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20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2</v>
      </c>
      <c r="V193" s="137">
        <f ca="1">_xlfn.XLOOKUP(G193&amp;$V$2,BS_CONTROLE[CHAVE],BS_CONTROLE[Quantidade_11],"-")</f>
        <v>1040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1</v>
      </c>
      <c r="V194" s="137">
        <f ca="1">_xlfn.XLOOKUP(G194&amp;$V$2,BS_CONTROLE[CHAVE],BS_CONTROLE[Quantidade_11],"-")</f>
        <v>0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>
        <f ca="1">_xlfn.XLOOKUP(G196&amp;$V$2,BS_CONTROLE[CHAVE],BS_CONTROLE[Quantidade_11],"-")</f>
        <v>1872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229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43</v>
      </c>
      <c r="V199" s="137">
        <f ca="1">_xlfn.XLOOKUP(G199&amp;$V$2,BS_CONTROLE[CHAVE],BS_CONTROLE[Quantidade_11],"-")</f>
        <v>0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196</v>
      </c>
      <c r="V200" s="137">
        <f ca="1">_xlfn.XLOOKUP(G200&amp;$V$2,BS_CONTROLE[CHAVE],BS_CONTROLE[Quantidade_11],"-")</f>
        <v>1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2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1</v>
      </c>
      <c r="V204" s="137">
        <f ca="1">_xlfn.XLOOKUP(G204&amp;$V$2,BS_CONTROLE[CHAVE],BS_CONTROLE[Quantidade_11],"-")</f>
        <v>0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>
        <f ca="1">_xlfn.XLOOKUP(G205&amp;$V$2,BS_CONTROLE[CHAVE],BS_CONTROLE[Quantidade_11],"-")</f>
        <v>312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 t="str">
        <f ca="1">_xlfn.XLOOKUP(G206&amp;$U$2,BS_CONTROLE[CHAVE],BS_CONTROLE[Quantidade_11],"-")</f>
        <v>-</v>
      </c>
      <c r="V206" s="137">
        <f ca="1">_xlfn.XLOOKUP(G206&amp;$V$2,BS_CONTROLE[CHAVE],BS_CONTROLE[Quantidade_11],"-")</f>
        <v>2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 t="str">
        <f ca="1">_xlfn.XLOOKUP(G207&amp;$U$2,BS_CONTROLE[CHAVE],BS_CONTROLE[Quantidade_11],"-")</f>
        <v>-</v>
      </c>
      <c r="V207" s="137">
        <f ca="1">_xlfn.XLOOKUP(G207&amp;$V$2,BS_CONTROLE[CHAVE],BS_CONTROLE[Quantidade_11],"-")</f>
        <v>2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 t="str">
        <f ca="1">_xlfn.XLOOKUP(G208&amp;$U$2,BS_CONTROLE[CHAVE],BS_CONTROLE[Quantidade_11],"-")</f>
        <v>-</v>
      </c>
      <c r="V208" s="137">
        <f ca="1">_xlfn.XLOOKUP(G208&amp;$V$2,BS_CONTROLE[CHAVE],BS_CONTROLE[Quantidade_11],"-")</f>
        <v>0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50</v>
      </c>
      <c r="V209" s="137">
        <f ca="1">_xlfn.XLOOKUP(G209&amp;$V$2,BS_CONTROLE[CHAVE],BS_CONTROLE[Quantidade_11],"-")</f>
        <v>52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1</v>
      </c>
      <c r="V214" s="137">
        <f ca="1">_xlfn.XLOOKUP(G214&amp;$V$2,BS_CONTROLE[CHAVE],BS_CONTROLE[Quantidade_11],"-")</f>
        <v>1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0</v>
      </c>
      <c r="V215" s="137">
        <f ca="1">_xlfn.XLOOKUP(G215&amp;$V$2,BS_CONTROLE[CHAVE],BS_CONTROLE[Quantidade_11],"-")</f>
        <v>1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20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2</v>
      </c>
      <c r="V217" s="137">
        <f ca="1">_xlfn.XLOOKUP(G217&amp;$V$2,BS_CONTROLE[CHAVE],BS_CONTROLE[Quantidade_11],"-")</f>
        <v>1040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2</v>
      </c>
      <c r="V220" s="137">
        <f ca="1">_xlfn.XLOOKUP(G220&amp;$V$2,BS_CONTROLE[CHAVE],BS_CONTROLE[Quantidade_11],"-")</f>
        <v>1040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1</v>
      </c>
      <c r="V221" s="137">
        <f ca="1">_xlfn.XLOOKUP(G221&amp;$V$2,BS_CONTROLE[CHAVE],BS_CONTROLE[Quantidade_11],"-")</f>
        <v>0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1872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229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43</v>
      </c>
      <c r="V227" s="137">
        <f ca="1">_xlfn.XLOOKUP(G227&amp;$V$2,BS_CONTROLE[CHAVE],BS_CONTROLE[Quantidade_11],"-")</f>
        <v>0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196</v>
      </c>
      <c r="V228" s="137">
        <f ca="1">_xlfn.XLOOKUP(G228&amp;$V$2,BS_CONTROLE[CHAVE],BS_CONTROLE[Quantidade_11],"-")</f>
        <v>1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>
        <f ca="1">_xlfn.XLOOKUP(G229&amp;$U$2,BS_CONTROLE[CHAVE],BS_CONTROLE[Quantidade_11],"-")</f>
        <v>0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2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 t="str">
        <f ca="1">_xlfn.XLOOKUP(G232&amp;$U$2,BS_CONTROLE[CHAVE],BS_CONTROLE[Quantidade_11],"-")</f>
        <v>-</v>
      </c>
      <c r="V232" s="137">
        <f ca="1">_xlfn.XLOOKUP(G232&amp;$V$2,BS_CONTROLE[CHAVE],BS_CONTROLE[Quantidade_11],"-")</f>
        <v>2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 t="str">
        <f ca="1">_xlfn.XLOOKUP(G233&amp;$U$2,BS_CONTROLE[CHAVE],BS_CONTROLE[Quantidade_11],"-")</f>
        <v>-</v>
      </c>
      <c r="V233" s="137">
        <f ca="1">_xlfn.XLOOKUP(G233&amp;$V$2,BS_CONTROLE[CHAVE],BS_CONTROLE[Quantidade_11],"-")</f>
        <v>2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1</v>
      </c>
      <c r="V234" s="137">
        <f ca="1">_xlfn.XLOOKUP(G234&amp;$V$2,BS_CONTROLE[CHAVE],BS_CONTROLE[Quantidade_11],"-")</f>
        <v>0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 t="str">
        <f ca="1">_xlfn.XLOOKUP(G235&amp;$U$2,BS_CONTROLE[CHAVE],BS_CONTROLE[Quantidade_11],"-")</f>
        <v>-</v>
      </c>
      <c r="V235" s="137">
        <f ca="1">_xlfn.XLOOKUP(G235&amp;$V$2,BS_CONTROLE[CHAVE],BS_CONTROLE[Quantidade_11],"-")</f>
        <v>0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50</v>
      </c>
      <c r="V236" s="137">
        <f ca="1">_xlfn.XLOOKUP(G236&amp;$V$2,BS_CONTROLE[CHAVE],BS_CONTROLE[Quantidade_11],"-")</f>
        <v>52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>
        <f ca="1">_xlfn.XLOOKUP(G243&amp;$U$2,BS_CONTROLE[CHAVE],BS_CONTROLE[Quantidade_11],"-")</f>
        <v>1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>
        <f ca="1">_xlfn.XLOOKUP(G244&amp;$U$2,BS_CONTROLE[CHAVE],BS_CONTROLE[Quantidade_11],"-")</f>
        <v>1</v>
      </c>
      <c r="V244" s="137">
        <f ca="1">_xlfn.XLOOKUP(G244&amp;$V$2,BS_CONTROLE[CHAVE],BS_CONTROLE[Quantidade_11],"-")</f>
        <v>1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>
        <f ca="1">_xlfn.XLOOKUP(G245&amp;$U$2,BS_CONTROLE[CHAVE],BS_CONTROLE[Quantidade_11],"-")</f>
        <v>1000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>
        <f ca="1">_xlfn.XLOOKUP(G247&amp;$U$2,BS_CONTROLE[CHAVE],BS_CONTROLE[Quantidade_11],"-")</f>
        <v>1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0</v>
      </c>
      <c r="V248" s="137">
        <f ca="1">_xlfn.XLOOKUP(G248&amp;$V$2,BS_CONTROLE[CHAVE],BS_CONTROLE[Quantidade_11],"-")</f>
        <v>1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20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2</v>
      </c>
      <c r="V250" s="137">
        <f ca="1">_xlfn.XLOOKUP(G250&amp;$V$2,BS_CONTROLE[CHAVE],BS_CONTROLE[Quantidade_11],"-")</f>
        <v>1040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2</v>
      </c>
      <c r="V253" s="137">
        <f ca="1">_xlfn.XLOOKUP(G253&amp;$V$2,BS_CONTROLE[CHAVE],BS_CONTROLE[Quantidade_11],"-")</f>
        <v>1040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1</v>
      </c>
      <c r="V254" s="137">
        <f ca="1">_xlfn.XLOOKUP(G254&amp;$V$2,BS_CONTROLE[CHAVE],BS_CONTROLE[Quantidade_11],"-")</f>
        <v>0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1872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229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43</v>
      </c>
      <c r="V260" s="137">
        <f ca="1">_xlfn.XLOOKUP(G260&amp;$V$2,BS_CONTROLE[CHAVE],BS_CONTROLE[Quantidade_11],"-")</f>
        <v>0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196</v>
      </c>
      <c r="V261" s="137">
        <f ca="1">_xlfn.XLOOKUP(G261&amp;$V$2,BS_CONTROLE[CHAVE],BS_CONTROLE[Quantidade_11],"-")</f>
        <v>1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2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 t="str">
        <f ca="1">_xlfn.XLOOKUP(G266&amp;$U$2,BS_CONTROLE[CHAVE],BS_CONTROLE[Quantidade_11],"-")</f>
        <v>-</v>
      </c>
      <c r="V266" s="137">
        <f ca="1">_xlfn.XLOOKUP(G266&amp;$V$2,BS_CONTROLE[CHAVE],BS_CONTROLE[Quantidade_11],"-")</f>
        <v>2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 t="str">
        <f ca="1">_xlfn.XLOOKUP(G267&amp;$U$2,BS_CONTROLE[CHAVE],BS_CONTROLE[Quantidade_11],"-")</f>
        <v>-</v>
      </c>
      <c r="V267" s="137">
        <f ca="1">_xlfn.XLOOKUP(G267&amp;$V$2,BS_CONTROLE[CHAVE],BS_CONTROLE[Quantidade_11],"-")</f>
        <v>2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1</v>
      </c>
      <c r="V268" s="137">
        <f ca="1">_xlfn.XLOOKUP(G268&amp;$V$2,BS_CONTROLE[CHAVE],BS_CONTROLE[Quantidade_11],"-")</f>
        <v>0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 t="str">
        <f ca="1">_xlfn.XLOOKUP(G269&amp;$U$2,BS_CONTROLE[CHAVE],BS_CONTROLE[Quantidade_11],"-")</f>
        <v>-</v>
      </c>
      <c r="V269" s="137">
        <f ca="1">_xlfn.XLOOKUP(G269&amp;$V$2,BS_CONTROLE[CHAVE],BS_CONTROLE[Quantidade_11],"-")</f>
        <v>0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0</v>
      </c>
      <c r="V272" s="137">
        <f ca="1">_xlfn.XLOOKUP(G272&amp;$V$2,BS_CONTROLE[CHAVE],BS_CONTROLE[Quantidade_11],"-")</f>
        <v>1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50</v>
      </c>
      <c r="V275" s="137">
        <f ca="1">_xlfn.XLOOKUP(G275&amp;$V$2,BS_CONTROLE[CHAVE],BS_CONTROLE[Quantidade_11],"-")</f>
        <v>52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>
        <f ca="1">_xlfn.XLOOKUP(G276&amp;$U$2,BS_CONTROLE[CHAVE],BS_CONTROLE[Quantidade_11],"-")</f>
        <v>20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2</v>
      </c>
      <c r="V277" s="137">
        <f ca="1">_xlfn.XLOOKUP(G277&amp;$V$2,BS_CONTROLE[CHAVE],BS_CONTROLE[Quantidade_11],"-")</f>
        <v>1040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2</v>
      </c>
      <c r="V278" s="137">
        <f ca="1">_xlfn.XLOOKUP(G278&amp;$V$2,BS_CONTROLE[CHAVE],BS_CONTROLE[Quantidade_11],"-")</f>
        <v>1040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2</v>
      </c>
      <c r="V280" s="137">
        <f ca="1">_xlfn.XLOOKUP(G280&amp;$V$2,BS_CONTROLE[CHAVE],BS_CONTROLE[Quantidade_11],"-")</f>
        <v>1040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1</v>
      </c>
      <c r="V281" s="137">
        <f ca="1">_xlfn.XLOOKUP(G281&amp;$V$2,BS_CONTROLE[CHAVE],BS_CONTROLE[Quantidade_11],"-")</f>
        <v>0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0</v>
      </c>
      <c r="V283" s="137">
        <f ca="1">_xlfn.XLOOKUP(G283&amp;$V$2,BS_CONTROLE[CHAVE],BS_CONTROLE[Quantidade_11],"-")</f>
        <v>1872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229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43</v>
      </c>
      <c r="V286" s="137">
        <f ca="1">_xlfn.XLOOKUP(G286&amp;$V$2,BS_CONTROLE[CHAVE],BS_CONTROLE[Quantidade_11],"-")</f>
        <v>0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196</v>
      </c>
      <c r="V287" s="137">
        <f ca="1">_xlfn.XLOOKUP(G287&amp;$V$2,BS_CONTROLE[CHAVE],BS_CONTROLE[Quantidade_11],"-")</f>
        <v>1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 t="str">
        <f ca="1">_xlfn.XLOOKUP(G290&amp;$U$2,BS_CONTROLE[CHAVE],BS_CONTROLE[Quantidade_11],"-")</f>
        <v>-</v>
      </c>
      <c r="V290" s="137">
        <f ca="1">_xlfn.XLOOKUP(G290&amp;$V$2,BS_CONTROLE[CHAVE],BS_CONTROLE[Quantidade_11],"-")</f>
        <v>312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1</v>
      </c>
      <c r="V291" s="137">
        <f ca="1">_xlfn.XLOOKUP(G291&amp;$V$2,BS_CONTROLE[CHAVE],BS_CONTROLE[Quantidade_11],"-")</f>
        <v>0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2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 t="str">
        <f ca="1">_xlfn.XLOOKUP(G293&amp;$U$2,BS_CONTROLE[CHAVE],BS_CONTROLE[Quantidade_11],"-")</f>
        <v>-</v>
      </c>
      <c r="V293" s="137">
        <f ca="1">_xlfn.XLOOKUP(G293&amp;$V$2,BS_CONTROLE[CHAVE],BS_CONTROLE[Quantidade_11],"-")</f>
        <v>2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 t="str">
        <f ca="1">_xlfn.XLOOKUP(G294&amp;$U$2,BS_CONTROLE[CHAVE],BS_CONTROLE[Quantidade_11],"-")</f>
        <v>-</v>
      </c>
      <c r="V294" s="137">
        <f ca="1">_xlfn.XLOOKUP(G294&amp;$V$2,BS_CONTROLE[CHAVE],BS_CONTROLE[Quantidade_11],"-")</f>
        <v>2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 t="str">
        <f ca="1">_xlfn.XLOOKUP(G295&amp;$U$2,BS_CONTROLE[CHAVE],BS_CONTROLE[Quantidade_11],"-")</f>
        <v>-</v>
      </c>
      <c r="V295" s="137">
        <f ca="1">_xlfn.XLOOKUP(G295&amp;$V$2,BS_CONTROLE[CHAVE],BS_CONTROLE[Quantidade_11],"-")</f>
        <v>0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1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>
        <f ca="1">_xlfn.XLOOKUP(G299&amp;$U$2,BS_CONTROLE[CHAVE],BS_CONTROLE[Quantidade_11],"-")</f>
        <v>50</v>
      </c>
      <c r="V299" s="137">
        <f ca="1">_xlfn.XLOOKUP(G299&amp;$V$2,BS_CONTROLE[CHAVE],BS_CONTROLE[Quantidade_11],"-")</f>
        <v>52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>
        <f ca="1">_xlfn.XLOOKUP(G300&amp;$U$2,BS_CONTROLE[CHAVE],BS_CONTROLE[Quantidade_11],"-")</f>
        <v>0</v>
      </c>
      <c r="V300" s="137">
        <f ca="1">_xlfn.XLOOKUP(G300&amp;$V$2,BS_CONTROLE[CHAVE],BS_CONTROLE[Quantidade_11],"-")</f>
        <v>1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>
        <f ca="1">_xlfn.XLOOKUP(G301&amp;$U$2,BS_CONTROLE[CHAVE],BS_CONTROLE[Quantidade_11],"-")</f>
        <v>20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 t="str">
        <f ca="1">_xlfn.XLOOKUP(G302&amp;$U$2,BS_CONTROLE[CHAVE],BS_CONTROLE[Quantidade_11],"-")</f>
        <v>-</v>
      </c>
      <c r="V302" s="137">
        <f ca="1">_xlfn.XLOOKUP(G302&amp;$V$2,BS_CONTROLE[CHAVE],BS_CONTROLE[Quantidade_11],"-")</f>
        <v>0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2</v>
      </c>
      <c r="V303" s="137">
        <f ca="1">_xlfn.XLOOKUP(G303&amp;$V$2,BS_CONTROLE[CHAVE],BS_CONTROLE[Quantidade_11],"-")</f>
        <v>1040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>
        <f ca="1">_xlfn.XLOOKUP(G305&amp;$U$2,BS_CONTROLE[CHAVE],BS_CONTROLE[Quantidade_11],"-")</f>
        <v>2</v>
      </c>
      <c r="V305" s="137">
        <f ca="1">_xlfn.XLOOKUP(G305&amp;$V$2,BS_CONTROLE[CHAVE],BS_CONTROLE[Quantidade_11],"-")</f>
        <v>1040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>
        <f ca="1">_xlfn.XLOOKUP(G306&amp;$U$2,BS_CONTROLE[CHAVE],BS_CONTROLE[Quantidade_11],"-")</f>
        <v>1</v>
      </c>
      <c r="V306" s="137">
        <f ca="1">_xlfn.XLOOKUP(G306&amp;$V$2,BS_CONTROLE[CHAVE],BS_CONTROLE[Quantidade_11],"-")</f>
        <v>0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>
        <f ca="1">_xlfn.XLOOKUP(G308&amp;$U$2,BS_CONTROLE[CHAVE],BS_CONTROLE[Quantidade_11],"-")</f>
        <v>0</v>
      </c>
      <c r="V308" s="137">
        <f ca="1">_xlfn.XLOOKUP(G308&amp;$V$2,BS_CONTROLE[CHAVE],BS_CONTROLE[Quantidade_11],"-")</f>
        <v>1872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>
        <f ca="1">_xlfn.XLOOKUP(G310&amp;$U$2,BS_CONTROLE[CHAVE],BS_CONTROLE[Quantidade_11],"-")</f>
        <v>43</v>
      </c>
      <c r="V310" s="137">
        <f ca="1">_xlfn.XLOOKUP(G310&amp;$V$2,BS_CONTROLE[CHAVE],BS_CONTROLE[Quantidade_11],"-")</f>
        <v>0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0</v>
      </c>
      <c r="V311" s="137">
        <f ca="1">_xlfn.XLOOKUP(G311&amp;$V$2,BS_CONTROLE[CHAVE],BS_CONTROLE[Quantidade_11],"-")</f>
        <v>229</v>
      </c>
      <c r="W311" s="137">
        <f ca="1">_xlfn.XLOOKUP(G311&amp;$W$2,BS_CONTROLE[CHAVE],BS_CONTROLE[Quantidade_11],"-")</f>
        <v>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>
        <f ca="1">_xlfn.XLOOKUP(G312&amp;$U$2,BS_CONTROLE[CHAVE],BS_CONTROLE[Quantidade_11],"-")</f>
        <v>196</v>
      </c>
      <c r="V312" s="137">
        <f ca="1">_xlfn.XLOOKUP(G312&amp;$V$2,BS_CONTROLE[CHAVE],BS_CONTROLE[Quantidade_11],"-")</f>
        <v>1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>
        <f ca="1">_xlfn.XLOOKUP(G313&amp;$U$2,BS_CONTROLE[CHAVE],BS_CONTROLE[Quantidade_11],"-")</f>
        <v>39</v>
      </c>
      <c r="V313" s="137">
        <f ca="1">_xlfn.XLOOKUP(G313&amp;$V$2,BS_CONTROLE[CHAVE],BS_CONTROLE[Quantidade_11],"-")</f>
        <v>0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>
        <f ca="1">_xlfn.XLOOKUP(G314&amp;$U$2,BS_CONTROLE[CHAVE],BS_CONTROLE[Quantidade_11],"-")</f>
        <v>35</v>
      </c>
      <c r="V314" s="137">
        <f ca="1">_xlfn.XLOOKUP(G314&amp;$V$2,BS_CONTROLE[CHAVE],BS_CONTROLE[Quantidade_11],"-")</f>
        <v>0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>
        <f ca="1">_xlfn.XLOOKUP(G316&amp;$U$2,BS_CONTROLE[CHAVE],BS_CONTROLE[Quantidade_11],"-")</f>
        <v>0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0</v>
      </c>
      <c r="V317" s="137">
        <f ca="1">_xlfn.XLOOKUP(G317&amp;$V$2,BS_CONTROLE[CHAVE],BS_CONTROLE[Quantidade_11],"-")</f>
        <v>2</v>
      </c>
      <c r="W317" s="137">
        <f ca="1">_xlfn.XLOOKUP(G317&amp;$W$2,BS_CONTROLE[CHAVE],BS_CONTROLE[Quantidade_11],"-")</f>
        <v>0</v>
      </c>
    </row>
    <row r="318" spans="1:23" hidden="1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>
        <f ca="1">_xlfn.XLOOKUP(G318&amp;$U$2,BS_CONTROLE[CHAVE],BS_CONTROLE[Quantidade_11],"-")</f>
        <v>1</v>
      </c>
      <c r="V318" s="137">
        <f ca="1">_xlfn.XLOOKUP(G318&amp;$V$2,BS_CONTROLE[CHAVE],BS_CONTROLE[Quantidade_11],"-")</f>
        <v>0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 t="str">
        <f ca="1">_xlfn.XLOOKUP(G319&amp;$U$2,BS_CONTROLE[CHAVE],BS_CONTROLE[Quantidade_11],"-")</f>
        <v>-</v>
      </c>
      <c r="V319" s="137">
        <f ca="1">_xlfn.XLOOKUP(G319&amp;$V$2,BS_CONTROLE[CHAVE],BS_CONTROLE[Quantidade_11],"-")</f>
        <v>312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8.3333333333333329E-2</v>
      </c>
      <c r="R323" s="145" t="str">
        <f>IF(SP_SUL!Q326="","*",CONCATENATE(SP_SUL!Q326," ",SP_SUL!R326))</f>
        <v>270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8.3333333333333329E-2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>
        <f ca="1">_xlfn.XLOOKUP(G324&amp;$U$2,BS_CONTROLE[CHAVE],BS_CONTROLE[Quantidade_11],"-")</f>
        <v>0</v>
      </c>
      <c r="V324" s="137">
        <f ca="1">_xlfn.XLOOKUP(G324&amp;$V$2,BS_CONTROLE[CHAVE],BS_CONTROLE[Quantidade_11],"-")</f>
        <v>1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>
        <f ca="1">_xlfn.XLOOKUP(G325&amp;$U$2,BS_CONTROLE[CHAVE],BS_CONTROLE[Quantidade_11],"-")</f>
        <v>0</v>
      </c>
      <c r="V325" s="137">
        <f ca="1">_xlfn.XLOOKUP(G325&amp;$V$2,BS_CONTROLE[CHAVE],BS_CONTROLE[Quantidade_11],"-")</f>
        <v>2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>
        <f ca="1">_xlfn.XLOOKUP(G328&amp;$U$2,BS_CONTROLE[CHAVE],BS_CONTROLE[Quantidade_11],"-")</f>
        <v>1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>
        <f ca="1">_xlfn.XLOOKUP(G329&amp;$U$2,BS_CONTROLE[CHAVE],BS_CONTROLE[Quantidade_11],"-")</f>
        <v>1</v>
      </c>
      <c r="V329" s="137">
        <f ca="1">_xlfn.XLOOKUP(G329&amp;$V$2,BS_CONTROLE[CHAVE],BS_CONTROLE[Quantidade_11],"-")</f>
        <v>1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>
        <f ca="1">_xlfn.XLOOKUP(G330&amp;$U$2,BS_CONTROLE[CHAVE],BS_CONTROLE[Quantidade_11],"-")</f>
        <v>1000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>
        <f ca="1">_xlfn.XLOOKUP(G335&amp;$U$2,BS_CONTROLE[CHAVE],BS_CONTROLE[Quantidade_11],"-")</f>
        <v>0</v>
      </c>
      <c r="V335" s="137">
        <f ca="1">_xlfn.XLOOKUP(G335&amp;$V$2,BS_CONTROLE[CHAVE],BS_CONTROLE[Quantidade_11],"-")</f>
        <v>1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>
        <f ca="1">_xlfn.XLOOKUP(G337&amp;$U$2,BS_CONTROLE[CHAVE],BS_CONTROLE[Quantidade_11],"-")</f>
        <v>35</v>
      </c>
      <c r="V337" s="137">
        <f ca="1">_xlfn.XLOOKUP(G337&amp;$V$2,BS_CONTROLE[CHAVE],BS_CONTROLE[Quantidade_11],"-")</f>
        <v>0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>
        <f ca="1">_xlfn.XLOOKUP(G340&amp;$U$2,BS_CONTROLE[CHAVE],BS_CONTROLE[Quantidade_11],"-")</f>
        <v>1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6.25E-2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>
        <f ca="1">_xlfn.XLOOKUP(G341&amp;$U$2,BS_CONTROLE[CHAVE],BS_CONTROLE[Quantidade_11],"-")</f>
        <v>2</v>
      </c>
      <c r="V341" s="137">
        <f ca="1">_xlfn.XLOOKUP(G341&amp;$V$2,BS_CONTROLE[CHAVE],BS_CONTROLE[Quantidade_11],"-")</f>
        <v>1040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 t="str">
        <f ca="1">_xlfn.XLOOKUP(G342&amp;$U$2,BS_CONTROLE[CHAVE],BS_CONTROLE[Quantidade_11],"-")</f>
        <v>-</v>
      </c>
      <c r="V342" s="137">
        <f ca="1">_xlfn.XLOOKUP(G342&amp;$V$2,BS_CONTROLE[CHAVE],BS_CONTROLE[Quantidade_11],"-")</f>
        <v>0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46066</v>
      </c>
      <c r="G343" s="145" t="str">
        <f>IF(SP_SUL!D346="","*",SP_SUL!D346)</f>
        <v>CLEBISON (TP-728)</v>
      </c>
      <c r="H343" s="145" t="str">
        <f>IF(SP_SUL!F346="","*",SP_SUL!F346)</f>
        <v>PDM - SOLDA</v>
      </c>
      <c r="I343" s="145" t="str">
        <f>IF(SP_SUL!H346="","*",SP_SUL!H346)</f>
        <v>-</v>
      </c>
      <c r="J343" s="145" t="str">
        <f>IF(SP_SUL!I346="","*",SP_SUL!I346)</f>
        <v>*</v>
      </c>
      <c r="K343" s="139" t="str">
        <f>IF(SP_SUL!M346="","*",SP_SUL!M346)</f>
        <v>ZKW-ZLU</v>
      </c>
      <c r="L343" s="139">
        <f>IF(SP_SUL!N346="","*",SP_SUL!N346)</f>
        <v>1031022</v>
      </c>
      <c r="M343" s="140">
        <f>IF(SP_SUL!J346="","*",SP_SUL!J346)</f>
        <v>55</v>
      </c>
      <c r="N343" s="144">
        <f>IF(SP_SUL!K346="","*",SP_SUL!K346)</f>
        <v>102.5</v>
      </c>
      <c r="O343" s="144" t="str">
        <f>IF(SP_SUL!L346="","*",SP_SUL!L346)</f>
        <v>-</v>
      </c>
      <c r="P343" s="143">
        <f>IF(SP_SUL!O346="","*",SP_SUL!O346)</f>
        <v>0.45833333333333331</v>
      </c>
      <c r="Q343" s="143">
        <f>IF(SP_SUL!P346="","*",SP_SUL!P346)</f>
        <v>6.9444444444444447E-4</v>
      </c>
      <c r="R343" s="145" t="str">
        <f>IF(SP_SUL!Q346="","*",CONCATENATE(SP_SUL!Q346," ",SP_SUL!R346))</f>
        <v>1 Nº DE SOLDA</v>
      </c>
      <c r="S343" s="145" t="str">
        <f>IF(SP_SUL!V346="","*",SP_SUL!V346)</f>
        <v>Felipe</v>
      </c>
      <c r="T343" s="145" t="str">
        <f>IF(SP_SUL!W346="","*",SP_SUL!W346)</f>
        <v xml:space="preserve">Execução de solda - Condicionado a temperatura </v>
      </c>
      <c r="U343" s="137" t="str">
        <f ca="1">_xlfn.XLOOKUP(G343&amp;$U$2,BS_CONTROLE[CHAVE],BS_CONTROLE[Quantidade_11],"-")</f>
        <v>-</v>
      </c>
      <c r="V343" s="137">
        <f ca="1">_xlfn.XLOOKUP(G343&amp;$V$2,BS_CONTROLE[CHAVE],BS_CONTROLE[Quantidade_11],"-")</f>
        <v>2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46066</v>
      </c>
      <c r="G344" s="145" t="str">
        <f>IF(SP_SUL!D347="","*",SP_SUL!D347)</f>
        <v>ISMAEL(TP-726)</v>
      </c>
      <c r="H344" s="145" t="str">
        <f>IF(SP_SUL!F347="","*",SP_SUL!F347)</f>
        <v>PDM - SOLDA</v>
      </c>
      <c r="I344" s="145" t="str">
        <f>IF(SP_SUL!H347="","*",SP_SUL!H347)</f>
        <v>-</v>
      </c>
      <c r="J344" s="145" t="str">
        <f>IF(SP_SUL!I347="","*",SP_SUL!I347)</f>
        <v>*</v>
      </c>
      <c r="K344" s="139" t="str">
        <f>IF(SP_SUL!M347="","*",SP_SUL!M347)</f>
        <v>ZKW-ZLU</v>
      </c>
      <c r="L344" s="139">
        <f>IF(SP_SUL!N347="","*",SP_SUL!N347)</f>
        <v>1031022</v>
      </c>
      <c r="M344" s="140">
        <f>IF(SP_SUL!J347="","*",SP_SUL!J347)</f>
        <v>55</v>
      </c>
      <c r="N344" s="144">
        <f>IF(SP_SUL!K347="","*",SP_SUL!K347)</f>
        <v>102.5</v>
      </c>
      <c r="O344" s="144" t="str">
        <f>IF(SP_SUL!L347="","*",SP_SUL!L347)</f>
        <v>-</v>
      </c>
      <c r="P344" s="143">
        <f>IF(SP_SUL!O347="","*",SP_SUL!O347)</f>
        <v>0.45833333333333331</v>
      </c>
      <c r="Q344" s="143">
        <f>IF(SP_SUL!P347="","*",SP_SUL!P347)</f>
        <v>6.9444444444444447E-4</v>
      </c>
      <c r="R344" s="145" t="str">
        <f>IF(SP_SUL!Q347="","*",CONCATENATE(SP_SUL!Q347," ",SP_SUL!R347))</f>
        <v>1 Nº DE SOLDA</v>
      </c>
      <c r="S344" s="145" t="str">
        <f>IF(SP_SUL!V347="","*",SP_SUL!V347)</f>
        <v>Felipe</v>
      </c>
      <c r="T344" s="145" t="str">
        <f>IF(SP_SUL!W347="","*",SP_SUL!W347)</f>
        <v xml:space="preserve">Execução de solda - Condicionado a temperatura </v>
      </c>
      <c r="U344" s="137" t="str">
        <f ca="1">_xlfn.XLOOKUP(G344&amp;$U$2,BS_CONTROLE[CHAVE],BS_CONTROLE[Quantidade_11],"-")</f>
        <v>-</v>
      </c>
      <c r="V344" s="137">
        <f ca="1">_xlfn.XLOOKUP(G344&amp;$V$2,BS_CONTROLE[CHAVE],BS_CONTROLE[Quantidade_11],"-")</f>
        <v>2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ZBV-ZRX</v>
      </c>
      <c r="F346" s="145">
        <f>IF(SP_SUL!B349="","*",SP_SUL!B349)</f>
        <v>46067</v>
      </c>
      <c r="G346" s="145" t="str">
        <f>IF(SP_SUL!D349="","*",SP_SUL!D349)</f>
        <v>EXPANSÃO TURMA 1</v>
      </c>
      <c r="H346" s="145" t="str">
        <f>IF(SP_SUL!F349="","*",SP_SUL!F349)</f>
        <v>EXPANSÃO - SOLDA</v>
      </c>
      <c r="I346" s="145" t="str">
        <f>IF(SP_SUL!H349="","*",SP_SUL!H349)</f>
        <v>ZCD1</v>
      </c>
      <c r="J346" s="145" t="str">
        <f>IF(SP_SUL!I349="","*",SP_SUL!I349)</f>
        <v>-</v>
      </c>
      <c r="K346" s="139" t="str">
        <f>IF(SP_SUL!M349="","*",SP_SUL!M349)</f>
        <v>ZCD</v>
      </c>
      <c r="L346" s="139" t="str">
        <f>IF(SP_SUL!N349="","*",SP_SUL!N349)</f>
        <v>ZCD1</v>
      </c>
      <c r="M346" s="140">
        <f>IF(SP_SUL!J349="","*",SP_SUL!J349)</f>
        <v>70</v>
      </c>
      <c r="N346" s="144">
        <f>IF(SP_SUL!K349="","*",SP_SUL!K349)</f>
        <v>113</v>
      </c>
      <c r="O346" s="144" t="str">
        <f>IF(SP_SUL!L349="","*",SP_SUL!L349)</f>
        <v>-</v>
      </c>
      <c r="P346" s="143">
        <f>IF(SP_SUL!O349="","*",SP_SUL!O349)</f>
        <v>0.375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Elder</v>
      </c>
      <c r="T346" s="145" t="str">
        <f>IF(SP_SUL!W349="","*",SP_SUL!W349)</f>
        <v xml:space="preserve">Execução de solda - Condicionado a temperatura </v>
      </c>
      <c r="U346" s="137">
        <f ca="1">_xlfn.XLOOKUP(G346&amp;$U$2,BS_CONTROLE[CHAVE],BS_CONTROLE[Quantidade_11],"-")</f>
        <v>2</v>
      </c>
      <c r="V346" s="137">
        <f ca="1">_xlfn.XLOOKUP(G346&amp;$V$2,BS_CONTROLE[CHAVE],BS_CONTROLE[Quantidade_11],"-")</f>
        <v>1040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ZBV-ZRX</v>
      </c>
      <c r="F347" s="145">
        <f>IF(SP_SUL!B350="","*",SP_SUL!B350)</f>
        <v>46067</v>
      </c>
      <c r="G347" s="145" t="str">
        <f>IF(SP_SUL!D350="","*",SP_SUL!D350)</f>
        <v>KLECIO (TP-699)</v>
      </c>
      <c r="H347" s="145" t="str">
        <f>IF(SP_SUL!F350="","*",SP_SUL!F350)</f>
        <v>PDM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ZSW-ZTT</v>
      </c>
      <c r="L347" s="139" t="str">
        <f>IF(SP_SUL!N350="","*",SP_SUL!N350)</f>
        <v>K90ZTT</v>
      </c>
      <c r="M347" s="140">
        <f>IF(SP_SUL!J350="","*",SP_SUL!J350)</f>
        <v>70</v>
      </c>
      <c r="N347" s="144">
        <f>IF(SP_SUL!K350="","*",SP_SUL!K350)</f>
        <v>92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 xml:space="preserve">Klecio </v>
      </c>
      <c r="T347" s="145" t="str">
        <f>IF(SP_SUL!W350="","*",SP_SUL!W350)</f>
        <v xml:space="preserve">Execução de solda - Condicionado a temperatura </v>
      </c>
      <c r="U347" s="137">
        <f ca="1">_xlfn.XLOOKUP(G347&amp;$U$2,BS_CONTROLE[CHAVE],BS_CONTROLE[Quantidade_11],"-")</f>
        <v>1</v>
      </c>
      <c r="V347" s="137">
        <f ca="1">_xlfn.XLOOKUP(G347&amp;$V$2,BS_CONTROLE[CHAVE],BS_CONTROLE[Quantidade_11],"-")</f>
        <v>0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ZBV-ZKE</v>
      </c>
      <c r="F349" s="145">
        <f>IF(SP_SUL!B352="","*",SP_SUL!B352)</f>
        <v>46067</v>
      </c>
      <c r="G349" s="145" t="str">
        <f>IF(SP_SUL!D352="","*",SP_SUL!D352)</f>
        <v>ROGÉRIO (TP-730)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ZYU-ZST</v>
      </c>
      <c r="L349" s="139" t="str">
        <f>IF(SP_SUL!N352="","*",SP_SUL!N352)</f>
        <v>206ZST</v>
      </c>
      <c r="M349" s="140">
        <f>IF(SP_SUL!J352="","*",SP_SUL!J352)</f>
        <v>56</v>
      </c>
      <c r="N349" s="144">
        <f>IF(SP_SUL!K352="","*",SP_SUL!K352)</f>
        <v>206.9</v>
      </c>
      <c r="O349" s="144">
        <f>IF(SP_SUL!L352="","*",SP_SUL!L352)</f>
        <v>205.9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40 Nº DE DORMENTES</v>
      </c>
      <c r="S349" s="145" t="str">
        <f>IF(SP_SUL!V352="","*",SP_SUL!V352)</f>
        <v>Moises</v>
      </c>
      <c r="T349" s="145" t="str">
        <f>IF(SP_SUL!W352="","*",SP_SUL!W352)</f>
        <v xml:space="preserve">PDM - Substituição de dormentes </v>
      </c>
      <c r="U349" s="137">
        <f ca="1">_xlfn.XLOOKUP(G349&amp;$U$2,BS_CONTROLE[CHAVE],BS_CONTROLE[Quantidade_11],"-")</f>
        <v>43</v>
      </c>
      <c r="V349" s="137">
        <f ca="1">_xlfn.XLOOKUP(G349&amp;$V$2,BS_CONTROLE[CHAVE],BS_CONTROLE[Quantidade_11],"-")</f>
        <v>0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ZBV-ZKE</v>
      </c>
      <c r="F350" s="145">
        <f>IF(SP_SUL!B353="","*",SP_SUL!B353)</f>
        <v>46067</v>
      </c>
      <c r="G350" s="145" t="str">
        <f>IF(SP_SUL!D353="","*",SP_SUL!D353)</f>
        <v>V93</v>
      </c>
      <c r="H350" s="145" t="str">
        <f>IF(SP_SUL!F353="","*",SP_SUL!F353)</f>
        <v>MECANIZAÇÃO - SOCADORA</v>
      </c>
      <c r="I350" s="145" t="str">
        <f>IF(SP_SUL!H353="","*",SP_SUL!H353)</f>
        <v>ZYU1</v>
      </c>
      <c r="J350" s="145" t="str">
        <f>IF(SP_SUL!I353="","*",SP_SUL!I353)</f>
        <v>ZYU1</v>
      </c>
      <c r="K350" s="139" t="str">
        <f>IF(SP_SUL!M353="","*",SP_SUL!M353)</f>
        <v>ZYU-ZST</v>
      </c>
      <c r="L350" s="139" t="str">
        <f>IF(SP_SUL!N353="","*",SP_SUL!N353)</f>
        <v>ZYU206</v>
      </c>
      <c r="M350" s="140">
        <f>IF(SP_SUL!J353="","*",SP_SUL!J353)</f>
        <v>56</v>
      </c>
      <c r="N350" s="144">
        <f>IF(SP_SUL!K353="","*",SP_SUL!K353)</f>
        <v>204.4</v>
      </c>
      <c r="O350" s="144">
        <f>IF(SP_SUL!L353="","*",SP_SUL!L353)</f>
        <v>205.8</v>
      </c>
      <c r="P350" s="143">
        <f>IF(SP_SUL!O353="","*",SP_SUL!O353)</f>
        <v>0.375</v>
      </c>
      <c r="Q350" s="143">
        <f>IF(SP_SUL!P353="","*",SP_SUL!P353)</f>
        <v>8.3333333333333329E-2</v>
      </c>
      <c r="R350" s="145" t="str">
        <f>IF(SP_SUL!Q353="","*",CONCATENATE(SP_SUL!Q353," ",SP_SUL!R353))</f>
        <v>200 M</v>
      </c>
      <c r="S350" s="145" t="str">
        <f>IF(SP_SUL!V353="","*",SP_SUL!V353)</f>
        <v>Moises</v>
      </c>
      <c r="T350" s="145" t="str">
        <f>IF(SP_SUL!W353="","*",SP_SUL!W353)</f>
        <v xml:space="preserve">Socaria mecanizada </v>
      </c>
      <c r="U350" s="137">
        <f ca="1">_xlfn.XLOOKUP(G350&amp;$U$2,BS_CONTROLE[CHAVE],BS_CONTROLE[Quantidade_11],"-")</f>
        <v>0</v>
      </c>
      <c r="V350" s="137">
        <f ca="1">_xlfn.XLOOKUP(G350&amp;$V$2,BS_CONTROLE[CHAVE],BS_CONTROLE[Quantidade_11],"-")</f>
        <v>229</v>
      </c>
      <c r="W350" s="137">
        <f ca="1">_xlfn.XLOOKUP(G350&amp;$W$2,BS_CONTROLE[CHAVE],BS_CONTROLE[Quantidade_11],"-")</f>
        <v>0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ZBV-ZKE</v>
      </c>
      <c r="F351" s="145">
        <f>IF(SP_SUL!B354="","*",SP_SUL!B354)</f>
        <v>46067</v>
      </c>
      <c r="G351" s="145" t="str">
        <f>IF(SP_SUL!D354="","*",SP_SUL!D354)</f>
        <v>ROBSON (TF-701)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ZDY-ZFY</v>
      </c>
      <c r="L351" s="139" t="str">
        <f>IF(SP_SUL!N354="","*",SP_SUL!N354)</f>
        <v>189ZFY</v>
      </c>
      <c r="M351" s="140">
        <f>IF(SP_SUL!J354="","*",SP_SUL!J354)</f>
        <v>56</v>
      </c>
      <c r="N351" s="144">
        <f>IF(SP_SUL!K354="","*",SP_SUL!K354)</f>
        <v>190.3</v>
      </c>
      <c r="O351" s="144">
        <f>IF(SP_SUL!L354="","*",SP_SUL!L354)</f>
        <v>190.5</v>
      </c>
      <c r="P351" s="143">
        <f>IF(SP_SUL!O354="","*",SP_SUL!O354)</f>
        <v>0.375</v>
      </c>
      <c r="Q351" s="143">
        <f>IF(SP_SUL!P354="","*",SP_SUL!P354)</f>
        <v>8.3333333333333329E-2</v>
      </c>
      <c r="R351" s="145" t="str">
        <f>IF(SP_SUL!Q354="","*",CONCATENATE(SP_SUL!Q354," ",SP_SUL!R354))</f>
        <v>50 Nº DE DORMENTES</v>
      </c>
      <c r="S351" s="145" t="str">
        <f>IF(SP_SUL!V354="","*",SP_SUL!V354)</f>
        <v>Moises</v>
      </c>
      <c r="T351" s="145" t="str">
        <f>IF(SP_SUL!W354="","*",SP_SUL!W354)</f>
        <v xml:space="preserve">PDM - Substituição de dormentes </v>
      </c>
      <c r="U351" s="137">
        <f ca="1">_xlfn.XLOOKUP(G351&amp;$U$2,BS_CONTROLE[CHAVE],BS_CONTROLE[Quantidade_11],"-")</f>
        <v>39</v>
      </c>
      <c r="V351" s="137">
        <f ca="1">_xlfn.XLOOKUP(G351&amp;$V$2,BS_CONTROLE[CHAVE],BS_CONTROLE[Quantidade_11],"-")</f>
        <v>0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ZBV-ZKE</v>
      </c>
      <c r="F352" s="145" t="str">
        <f>IF(SP_SUL!B355="","*",SP_SUL!B355)</f>
        <v>*</v>
      </c>
      <c r="G352" s="145" t="str">
        <f>IF(SP_SUL!D355="","*",SP_SUL!D355)</f>
        <v>JACIANO (TF-674)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ZDY-ZFY</v>
      </c>
      <c r="L352" s="139" t="str">
        <f>IF(SP_SUL!N355="","*",SP_SUL!N355)</f>
        <v>189ZFY</v>
      </c>
      <c r="M352" s="140">
        <f>IF(SP_SUL!J355="","*",SP_SUL!J355)</f>
        <v>56</v>
      </c>
      <c r="N352" s="144">
        <f>IF(SP_SUL!K355="","*",SP_SUL!K355)</f>
        <v>191</v>
      </c>
      <c r="O352" s="144">
        <f>IF(SP_SUL!L355="","*",SP_SUL!L355)</f>
        <v>190.5</v>
      </c>
      <c r="P352" s="143">
        <f>IF(SP_SUL!O355="","*",SP_SUL!O355)</f>
        <v>0.375</v>
      </c>
      <c r="Q352" s="143">
        <f>IF(SP_SUL!P355="","*",SP_SUL!P355)</f>
        <v>8.3333333333333329E-2</v>
      </c>
      <c r="R352" s="145" t="str">
        <f>IF(SP_SUL!Q355="","*",CONCATENATE(SP_SUL!Q355," ",SP_SUL!R355))</f>
        <v>50 Nº DE DORMENTES</v>
      </c>
      <c r="S352" s="145" t="str">
        <f>IF(SP_SUL!V355="","*",SP_SUL!V355)</f>
        <v>Moises</v>
      </c>
      <c r="T352" s="145" t="str">
        <f>IF(SP_SUL!W355="","*",SP_SUL!W355)</f>
        <v xml:space="preserve">PDM - Substituição de dormentes </v>
      </c>
      <c r="U352" s="137">
        <f ca="1">_xlfn.XLOOKUP(G352&amp;$U$2,BS_CONTROLE[CHAVE],BS_CONTROLE[Quantidade_11],"-")</f>
        <v>35</v>
      </c>
      <c r="V352" s="137">
        <f ca="1">_xlfn.XLOOKUP(G352&amp;$V$2,BS_CONTROLE[CHAVE],BS_CONTROLE[Quantidade_11],"-")</f>
        <v>0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ZKE-ZEV</v>
      </c>
      <c r="F354" s="145">
        <f>IF(SP_SUL!B357="","*",SP_SUL!B357)</f>
        <v>46067</v>
      </c>
      <c r="G354" s="145" t="str">
        <f>IF(SP_SUL!D357="","*",SP_SUL!D357)</f>
        <v>E17</v>
      </c>
      <c r="H354" s="145" t="str">
        <f>IF(SP_SUL!F357="","*",SP_SUL!F357)</f>
        <v>CAMINHÃO DE SOLDA</v>
      </c>
      <c r="I354" s="145" t="str">
        <f>IF(SP_SUL!H357="","*",SP_SUL!H357)</f>
        <v>102ZKW2</v>
      </c>
      <c r="J354" s="145" t="str">
        <f>IF(SP_SUL!I357="","*",SP_SUL!I357)</f>
        <v>102ZKW2</v>
      </c>
      <c r="K354" s="139" t="str">
        <f>IF(SP_SUL!M357="","*",SP_SUL!M357)</f>
        <v>ZKW-ZLU</v>
      </c>
      <c r="L354" s="139" t="str">
        <f>IF(SP_SUL!N357="","*",SP_SUL!N357)</f>
        <v>102ZKW2</v>
      </c>
      <c r="M354" s="140">
        <f>IF(SP_SUL!J357="","*",SP_SUL!J357)</f>
        <v>55</v>
      </c>
      <c r="N354" s="144">
        <f>IF(SP_SUL!K357="","*",SP_SUL!K357)</f>
        <v>100.95099999999999</v>
      </c>
      <c r="O354" s="144">
        <f>IF(SP_SUL!L357="","*",SP_SUL!L357)</f>
        <v>101.16500000000001</v>
      </c>
      <c r="P354" s="143">
        <f>IF(SP_SUL!O357="","*",SP_SUL!O357)</f>
        <v>0.39583333333333331</v>
      </c>
      <c r="Q354" s="143">
        <f>IF(SP_SUL!P357="","*",SP_SUL!P357)</f>
        <v>0.125</v>
      </c>
      <c r="R354" s="145" t="str">
        <f>IF(SP_SUL!Q357="","*",CONCATENATE(SP_SUL!Q357," ",SP_SUL!R357))</f>
        <v>2 Nº DE SOLDA</v>
      </c>
      <c r="S354" s="145" t="str">
        <f>IF(SP_SUL!V357="","*",SP_SUL!V357)</f>
        <v>Higor</v>
      </c>
      <c r="T354" s="145" t="str">
        <f>IF(SP_SUL!W357="","*",SP_SUL!W357)</f>
        <v>Caminhão de solda</v>
      </c>
      <c r="U354" s="137">
        <f ca="1">_xlfn.XLOOKUP(G354&amp;$U$2,BS_CONTROLE[CHAVE],BS_CONTROLE[Quantidade_11],"-")</f>
        <v>0</v>
      </c>
      <c r="V354" s="137">
        <f ca="1">_xlfn.XLOOKUP(G354&amp;$V$2,BS_CONTROLE[CHAVE],BS_CONTROLE[Quantidade_11],"-")</f>
        <v>2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OPORTUNIDADE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ZKE-ZEV</v>
      </c>
      <c r="F355" s="145">
        <f>IF(SP_SUL!B358="","*",SP_SUL!B358)</f>
        <v>46067</v>
      </c>
      <c r="G355" s="145" t="str">
        <f>IF(SP_SUL!D358="","*",SP_SUL!D358)</f>
        <v>W60</v>
      </c>
      <c r="H355" s="145" t="str">
        <f>IF(SP_SUL!F358="","*",SP_SUL!F358)</f>
        <v>DESCARGA DE MATERIAL</v>
      </c>
      <c r="I355" s="145" t="str">
        <f>IF(SP_SUL!H358="","*",SP_SUL!H358)</f>
        <v>102ZKW2</v>
      </c>
      <c r="J355" s="145" t="str">
        <f>IF(SP_SUL!I358="","*",SP_SUL!I358)</f>
        <v>102ZKW2</v>
      </c>
      <c r="K355" s="139" t="str">
        <f>IF(SP_SUL!M358="","*",SP_SUL!M358)</f>
        <v>ZKW-ZLU</v>
      </c>
      <c r="L355" s="139">
        <f>IF(SP_SUL!N358="","*",SP_SUL!N358)</f>
        <v>1051032</v>
      </c>
      <c r="M355" s="140">
        <f>IF(SP_SUL!J358="","*",SP_SUL!J358)</f>
        <v>55</v>
      </c>
      <c r="N355" s="144">
        <f>IF(SP_SUL!K358="","*",SP_SUL!K358)</f>
        <v>103.6</v>
      </c>
      <c r="O355" s="144">
        <f>IF(SP_SUL!L358="","*",SP_SUL!L358)</f>
        <v>113.3</v>
      </c>
      <c r="P355" s="143">
        <f>IF(SP_SUL!O358="","*",SP_SUL!O358)</f>
        <v>0.39583333333333331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Felipe</v>
      </c>
      <c r="T355" s="145" t="str">
        <f>IF(SP_SUL!W358="","*",SP_SUL!W358)</f>
        <v>Descarga de 6 reduções no km113+600 via 2 e descarga de tampão km113+300 via 2</v>
      </c>
      <c r="U355" s="137" t="str">
        <f ca="1">_xlfn.XLOOKUP(G355&amp;$U$2,BS_CONTROLE[CHAVE],BS_CONTROLE[Quantidade_11],"-")</f>
        <v>-</v>
      </c>
      <c r="V355" s="137">
        <f ca="1">_xlfn.XLOOKUP(G355&amp;$V$2,BS_CONTROLE[CHAVE],BS_CONTROLE[Quantidade_11],"-")</f>
        <v>0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OPORTUNIDADE</v>
      </c>
      <c r="B356" s="146" t="str">
        <f>IF(SP_SUL!X359="","*",SP_SUL!X359)</f>
        <v>Oportunidade</v>
      </c>
      <c r="C356" s="146" t="str">
        <f>IF(SP_SUL!Z359="","*",SP_SUL!Z359)</f>
        <v>*</v>
      </c>
      <c r="D356" s="139" t="str">
        <f>IF(SP_SUL!S359="","*",SP_SUL!S359)</f>
        <v>SP SUL</v>
      </c>
      <c r="E356" s="139" t="str">
        <f>IF(SP_SUL!T359="","*",SP_SUL!T359)</f>
        <v>ZKE-ZEV</v>
      </c>
      <c r="F356" s="145">
        <f>IF(SP_SUL!B359="","*",SP_SUL!B359)</f>
        <v>46067</v>
      </c>
      <c r="G356" s="145" t="str">
        <f>IF(SP_SUL!D359="","*",SP_SUL!D359)</f>
        <v>DIEGO (TP-681)</v>
      </c>
      <c r="H356" s="145" t="str">
        <f>IF(SP_SUL!F359="","*",SP_SUL!F359)</f>
        <v>PDM - SUBSTITUIÇÃO - TRILHO</v>
      </c>
      <c r="I356" s="145" t="str">
        <f>IF(SP_SUL!H359="","*",SP_SUL!H359)</f>
        <v>-</v>
      </c>
      <c r="J356" s="145" t="str">
        <f>IF(SP_SUL!I359="","*",SP_SUL!I359)</f>
        <v>-</v>
      </c>
      <c r="K356" s="139" t="str">
        <f>IF(SP_SUL!M359="","*",SP_SUL!M359)</f>
        <v>ZKW-ZLU</v>
      </c>
      <c r="L356" s="139">
        <f>IF(SP_SUL!N359="","*",SP_SUL!N359)</f>
        <v>1051032</v>
      </c>
      <c r="M356" s="140">
        <f>IF(SP_SUL!J359="","*",SP_SUL!J359)</f>
        <v>55</v>
      </c>
      <c r="N356" s="144">
        <f>IF(SP_SUL!K359="","*",SP_SUL!K359)</f>
        <v>104.83</v>
      </c>
      <c r="O356" s="144" t="str">
        <f>IF(SP_SUL!L359="","*",SP_SUL!L359)</f>
        <v>-</v>
      </c>
      <c r="P356" s="143">
        <f>IF(SP_SUL!O359="","*",SP_SUL!O359)</f>
        <v>0.45833333333333331</v>
      </c>
      <c r="Q356" s="143">
        <f>IF(SP_SUL!P359="","*",SP_SUL!P359)</f>
        <v>8.3333333333333329E-2</v>
      </c>
      <c r="R356" s="145" t="str">
        <f>IF(SP_SUL!Q359="","*",CONCATENATE(SP_SUL!Q359," ",SP_SUL!R359))</f>
        <v>312 M</v>
      </c>
      <c r="S356" s="145" t="str">
        <f>IF(SP_SUL!V359="","*",SP_SUL!V359)</f>
        <v>Felipe</v>
      </c>
      <c r="T356" s="145" t="str">
        <f>IF(SP_SUL!W359="","*",SP_SUL!W359)</f>
        <v>PDM - Substituição de trilho</v>
      </c>
      <c r="U356" s="137" t="str">
        <f ca="1">_xlfn.XLOOKUP(G356&amp;$U$2,BS_CONTROLE[CHAVE],BS_CONTROLE[Quantidade_11],"-")</f>
        <v>-</v>
      </c>
      <c r="V356" s="137">
        <f ca="1">_xlfn.XLOOKUP(G356&amp;$V$2,BS_CONTROLE[CHAVE],BS_CONTROLE[Quantidade_11],"-")</f>
        <v>312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ZKE-ZEV</v>
      </c>
      <c r="F357" s="145">
        <f>IF(SP_SUL!B360="","*",SP_SUL!B360)</f>
        <v>46067</v>
      </c>
      <c r="G357" s="145" t="str">
        <f>IF(SP_SUL!D360="","*",SP_SUL!D360)</f>
        <v>V89</v>
      </c>
      <c r="H357" s="145" t="str">
        <f>IF(SP_SUL!F360="","*",SP_SUL!F360)</f>
        <v>MECANIZAÇÃO - SOCADORA</v>
      </c>
      <c r="I357" s="145" t="str">
        <f>IF(SP_SUL!H360="","*",SP_SUL!H360)</f>
        <v>102ZKW2</v>
      </c>
      <c r="J357" s="145" t="str">
        <f>IF(SP_SUL!I360="","*",SP_SUL!I360)</f>
        <v>102ZKW2</v>
      </c>
      <c r="K357" s="139" t="str">
        <f>IF(SP_SUL!M360="","*",SP_SUL!M360)</f>
        <v>ZEJ</v>
      </c>
      <c r="L357" s="139" t="str">
        <f>IF(SP_SUL!N360="","*",SP_SUL!N360)</f>
        <v>ZEJ2</v>
      </c>
      <c r="M357" s="140">
        <f>IF(SP_SUL!J360="","*",SP_SUL!J360)</f>
        <v>55</v>
      </c>
      <c r="N357" s="144">
        <f>IF(SP_SUL!K360="","*",SP_SUL!K360)</f>
        <v>146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8.3333333333333329E-2</v>
      </c>
      <c r="R357" s="145" t="str">
        <f>IF(SP_SUL!Q360="","*",CONCATENATE(SP_SUL!Q360," ",SP_SUL!R360))</f>
        <v>480 M</v>
      </c>
      <c r="S357" s="145" t="str">
        <f>IF(SP_SUL!V360="","*",SP_SUL!V360)</f>
        <v>Antonioni</v>
      </c>
      <c r="T357" s="145" t="str">
        <f>IF(SP_SUL!W360="","*",SP_SUL!W360)</f>
        <v xml:space="preserve">Socaria mecanizada </v>
      </c>
      <c r="U357" s="137">
        <f ca="1">_xlfn.XLOOKUP(G357&amp;$U$2,BS_CONTROLE[CHAVE],BS_CONTROLE[Quantidade_11],"-")</f>
        <v>1</v>
      </c>
      <c r="V357" s="137">
        <f ca="1">_xlfn.XLOOKUP(G357&amp;$V$2,BS_CONTROLE[CHAVE],BS_CONTROLE[Quantidade_11],"-")</f>
        <v>0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ZKE-ZEV</v>
      </c>
      <c r="F358" s="145">
        <f>IF(SP_SUL!B361="","*",SP_SUL!B361)</f>
        <v>46067</v>
      </c>
      <c r="G358" s="145" t="str">
        <f>IF(SP_SUL!D361="","*",SP_SUL!D361)</f>
        <v>CLEBISON (TP-728)</v>
      </c>
      <c r="H358" s="145" t="str">
        <f>IF(SP_SUL!F361="","*",SP_SUL!F361)</f>
        <v>PDM - SOLDA</v>
      </c>
      <c r="I358" s="145" t="str">
        <f>IF(SP_SUL!H361="","*",SP_SUL!H361)</f>
        <v>-</v>
      </c>
      <c r="J358" s="145" t="str">
        <f>IF(SP_SUL!I361="","*",SP_SUL!I361)</f>
        <v>-</v>
      </c>
      <c r="K358" s="139" t="str">
        <f>IF(SP_SUL!M361="","*",SP_SUL!M361)</f>
        <v>ZEJ-ZRB</v>
      </c>
      <c r="L358" s="139">
        <f>IF(SP_SUL!N361="","*",SP_SUL!N361)</f>
        <v>1491482</v>
      </c>
      <c r="M358" s="140">
        <f>IF(SP_SUL!J361="","*",SP_SUL!J361)</f>
        <v>55</v>
      </c>
      <c r="N358" s="144">
        <f>IF(SP_SUL!K361="","*",SP_SUL!K361)</f>
        <v>148.72999999999999</v>
      </c>
      <c r="O358" s="144">
        <f>IF(SP_SUL!L361="","*",SP_SUL!L361)</f>
        <v>149.04</v>
      </c>
      <c r="P358" s="143">
        <f>IF(SP_SUL!O361="","*",SP_SUL!O361)</f>
        <v>0.45833333333333331</v>
      </c>
      <c r="Q358" s="143">
        <f>IF(SP_SUL!P361="","*",SP_SUL!P361)</f>
        <v>8.3333333333333329E-2</v>
      </c>
      <c r="R358" s="145" t="str">
        <f>IF(SP_SUL!Q361="","*",CONCATENATE(SP_SUL!Q361," ",SP_SUL!R361))</f>
        <v>1 Nº DE SOLDA</v>
      </c>
      <c r="S358" s="145" t="str">
        <f>IF(SP_SUL!V361="","*",SP_SUL!V361)</f>
        <v>Felipe</v>
      </c>
      <c r="T358" s="145" t="str">
        <f>IF(SP_SUL!W361="","*",SP_SUL!W361)</f>
        <v xml:space="preserve">Execução de solda - Condicionado a temperatura </v>
      </c>
      <c r="U358" s="137" t="str">
        <f ca="1">_xlfn.XLOOKUP(G358&amp;$U$2,BS_CONTROLE[CHAVE],BS_CONTROLE[Quantidade_11],"-")</f>
        <v>-</v>
      </c>
      <c r="V358" s="137">
        <f ca="1">_xlfn.XLOOKUP(G358&amp;$V$2,BS_CONTROLE[CHAVE],BS_CONTROLE[Quantidade_11],"-")</f>
        <v>2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OPORTUNIDADE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ZKE-ZEV</v>
      </c>
      <c r="F359" s="145">
        <f>IF(SP_SUL!B362="","*",SP_SUL!B362)</f>
        <v>46067</v>
      </c>
      <c r="G359" s="145" t="str">
        <f>IF(SP_SUL!D362="","*",SP_SUL!D362)</f>
        <v>ISMAEL(TP-726)</v>
      </c>
      <c r="H359" s="145" t="str">
        <f>IF(SP_SUL!F362="","*",SP_SUL!F362)</f>
        <v>PDM - SOLDA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ZEJ-ZRB</v>
      </c>
      <c r="L359" s="139">
        <f>IF(SP_SUL!N362="","*",SP_SUL!N362)</f>
        <v>1491482</v>
      </c>
      <c r="M359" s="140">
        <f>IF(SP_SUL!J362="","*",SP_SUL!J362)</f>
        <v>55</v>
      </c>
      <c r="N359" s="144">
        <f>IF(SP_SUL!K362="","*",SP_SUL!K362)</f>
        <v>148.72999999999999</v>
      </c>
      <c r="O359" s="144">
        <f>IF(SP_SUL!L362="","*",SP_SUL!L362)</f>
        <v>149.04</v>
      </c>
      <c r="P359" s="143">
        <f>IF(SP_SUL!O362="","*",SP_SUL!O362)</f>
        <v>0.45833333333333331</v>
      </c>
      <c r="Q359" s="143">
        <f>IF(SP_SUL!P362="","*",SP_SUL!P362)</f>
        <v>8.3333333333333329E-2</v>
      </c>
      <c r="R359" s="145" t="str">
        <f>IF(SP_SUL!Q362="","*",CONCATENATE(SP_SUL!Q362," ",SP_SUL!R362))</f>
        <v>1 Nº DE SOLDA</v>
      </c>
      <c r="S359" s="145" t="str">
        <f>IF(SP_SUL!V362="","*",SP_SUL!V362)</f>
        <v>Felipe</v>
      </c>
      <c r="T359" s="145" t="str">
        <f>IF(SP_SUL!W362="","*",SP_SUL!W362)</f>
        <v xml:space="preserve">Execução de solda - Condicionado a temperatura </v>
      </c>
      <c r="U359" s="137" t="str">
        <f ca="1">_xlfn.XLOOKUP(G359&amp;$U$2,BS_CONTROLE[CHAVE],BS_CONTROLE[Quantidade_11],"-")</f>
        <v>-</v>
      </c>
      <c r="V359" s="137">
        <f ca="1">_xlfn.XLOOKUP(G359&amp;$V$2,BS_CONTROLE[CHAVE],BS_CONTROLE[Quantidade_11],"-")</f>
        <v>2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ZKE-ZEV</v>
      </c>
      <c r="F361" s="145">
        <f>IF(SP_SUL!B364="","*",SP_SUL!B364)</f>
        <v>46067</v>
      </c>
      <c r="G361" s="145" t="str">
        <f>IF(SP_SUL!D364="","*",SP_SUL!D364)</f>
        <v>MATEUS (TP-809)</v>
      </c>
      <c r="H361" s="145" t="str">
        <f>IF(SP_SUL!F364="","*",SP_SUL!F364)</f>
        <v>MODERNIZAÇÃO - SOLDA</v>
      </c>
      <c r="I361" s="145" t="str">
        <f>IF(SP_SUL!H364="","*",SP_SUL!H364)</f>
        <v>-</v>
      </c>
      <c r="J361" s="145" t="str">
        <f>IF(SP_SUL!I364="","*",SP_SUL!I364)</f>
        <v>-</v>
      </c>
      <c r="K361" s="139" t="str">
        <f>IF(SP_SUL!M364="","*",SP_SUL!M364)</f>
        <v>ZWI-ZEM</v>
      </c>
      <c r="L361" s="139" t="str">
        <f>IF(SP_SUL!N364="","*",SP_SUL!N364)</f>
        <v>ZYQ1261</v>
      </c>
      <c r="M361" s="140">
        <f>IF(SP_SUL!J364="","*",SP_SUL!J364)</f>
        <v>48</v>
      </c>
      <c r="N361" s="144">
        <f>IF(SP_SUL!K364="","*",SP_SUL!K364)</f>
        <v>126.83</v>
      </c>
      <c r="O361" s="144" t="str">
        <f>IF(SP_SUL!L364="","*",SP_SUL!L364)</f>
        <v>-</v>
      </c>
      <c r="P361" s="143">
        <f>IF(SP_SUL!O364="","*",SP_SUL!O364)</f>
        <v>0.35416666666666669</v>
      </c>
      <c r="Q361" s="143">
        <f>IF(SP_SUL!P364="","*",SP_SUL!P364)</f>
        <v>8.3333333333333329E-2</v>
      </c>
      <c r="R361" s="145" t="str">
        <f>IF(SP_SUL!Q364="","*",CONCATENATE(SP_SUL!Q364," ",SP_SUL!R364))</f>
        <v>1 Nº DE SOLDA</v>
      </c>
      <c r="S361" s="145" t="str">
        <f>IF(SP_SUL!V364="","*",SP_SUL!V364)</f>
        <v>Alison</v>
      </c>
      <c r="T361" s="145" t="str">
        <f>IF(SP_SUL!W364="","*",SP_SUL!W364)</f>
        <v xml:space="preserve">Execução de solda - Condicionado a temperatura </v>
      </c>
      <c r="U361" s="137">
        <f ca="1">_xlfn.XLOOKUP(G361&amp;$U$2,BS_CONTROLE[CHAVE],BS_CONTROLE[Quantidade_11],"-")</f>
        <v>0</v>
      </c>
      <c r="V361" s="137">
        <f ca="1">_xlfn.XLOOKUP(G361&amp;$V$2,BS_CONTROLE[CHAVE],BS_CONTROLE[Quantidade_11],"-")</f>
        <v>2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ZKE-ZEV</v>
      </c>
      <c r="F362" s="145">
        <f>IF(SP_SUL!B365="","*",SP_SUL!B365)</f>
        <v>46067</v>
      </c>
      <c r="G362" s="145" t="str">
        <f>IF(SP_SUL!D365="","*",SP_SUL!D365)</f>
        <v>ADENISON (TP-810)</v>
      </c>
      <c r="H362" s="145" t="str">
        <f>IF(SP_SUL!F365="","*",SP_SUL!F365)</f>
        <v>MODERNIZAÇÃO - SOLDA</v>
      </c>
      <c r="I362" s="145" t="str">
        <f>IF(SP_SUL!H365="","*",SP_SUL!H365)</f>
        <v>-</v>
      </c>
      <c r="J362" s="145" t="str">
        <f>IF(SP_SUL!I365="","*",SP_SUL!I365)</f>
        <v>-</v>
      </c>
      <c r="K362" s="139" t="str">
        <f>IF(SP_SUL!M365="","*",SP_SUL!M365)</f>
        <v>ZWI-ZEM</v>
      </c>
      <c r="L362" s="139">
        <f>IF(SP_SUL!N365="","*",SP_SUL!N365)</f>
        <v>1261251</v>
      </c>
      <c r="M362" s="140">
        <f>IF(SP_SUL!J365="","*",SP_SUL!J365)</f>
        <v>48</v>
      </c>
      <c r="N362" s="144">
        <f>IF(SP_SUL!K365="","*",SP_SUL!K365)</f>
        <v>125.559</v>
      </c>
      <c r="O362" s="144" t="str">
        <f>IF(SP_SUL!L365="","*",SP_SUL!L365)</f>
        <v>-</v>
      </c>
      <c r="P362" s="143">
        <f>IF(SP_SUL!O365="","*",SP_SUL!O365)</f>
        <v>0.35416666666666669</v>
      </c>
      <c r="Q362" s="143">
        <f>IF(SP_SUL!P365="","*",SP_SUL!P365)</f>
        <v>8.3333333333333329E-2</v>
      </c>
      <c r="R362" s="145" t="str">
        <f>IF(SP_SUL!Q365="","*",CONCATENATE(SP_SUL!Q365," ",SP_SUL!R365))</f>
        <v>1 Nº DE SOLDA</v>
      </c>
      <c r="S362" s="145" t="str">
        <f>IF(SP_SUL!V365="","*",SP_SUL!V365)</f>
        <v>Alison</v>
      </c>
      <c r="T362" s="145" t="str">
        <f>IF(SP_SUL!W365="","*",SP_SUL!W365)</f>
        <v xml:space="preserve">Execução de solda - Condicionado a temperatura </v>
      </c>
      <c r="U362" s="137">
        <f ca="1">_xlfn.XLOOKUP(G362&amp;$U$2,BS_CONTROLE[CHAVE],BS_CONTROLE[Quantidade_11],"-")</f>
        <v>0</v>
      </c>
      <c r="V362" s="137">
        <f ca="1">_xlfn.XLOOKUP(G362&amp;$V$2,BS_CONTROLE[CHAVE],BS_CONTROLE[Quantidade_11],"-")</f>
        <v>1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ZEV-ZPT</v>
      </c>
      <c r="F363" s="145">
        <f>IF(SP_SUL!B366="","*",SP_SUL!B366)</f>
        <v>46067</v>
      </c>
      <c r="G363" s="145" t="str">
        <f>IF(SP_SUL!D366="","*",SP_SUL!D366)</f>
        <v>JACIANO (TF-674)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*</v>
      </c>
      <c r="K363" s="139" t="str">
        <f>IF(SP_SUL!M366="","*",SP_SUL!M366)</f>
        <v>ZEZ</v>
      </c>
      <c r="L363" s="139" t="str">
        <f>IF(SP_SUL!N366="","*",SP_SUL!N366)</f>
        <v>K67ZEV2</v>
      </c>
      <c r="M363" s="140">
        <f>IF(SP_SUL!J366="","*",SP_SUL!J366)</f>
        <v>92</v>
      </c>
      <c r="N363" s="144">
        <f>IF(SP_SUL!K366="","*",SP_SUL!K366)</f>
        <v>66.25</v>
      </c>
      <c r="O363" s="144" t="str">
        <f>IF(SP_SUL!L366="","*",SP_SUL!L366)</f>
        <v>*</v>
      </c>
      <c r="P363" s="143">
        <f>IF(SP_SUL!O366="","*",SP_SUL!O366)</f>
        <v>0.41666666666666669</v>
      </c>
      <c r="Q363" s="143">
        <f>IF(SP_SUL!P366="","*",SP_SUL!P366)</f>
        <v>8.3333333333333329E-2</v>
      </c>
      <c r="R363" s="145" t="str">
        <f>IF(SP_SUL!Q366="","*",CONCATENATE(SP_SUL!Q366," ",SP_SUL!R366))</f>
        <v>15 Nº DE DORMENTES</v>
      </c>
      <c r="S363" s="145" t="str">
        <f>IF(SP_SUL!V366="","*",SP_SUL!V366)</f>
        <v>Moises</v>
      </c>
      <c r="T363" s="145" t="str">
        <f>IF(SP_SUL!W366="","*",SP_SUL!W366)</f>
        <v>PDM - Substituição de dormentes</v>
      </c>
      <c r="U363" s="137">
        <f ca="1">_xlfn.XLOOKUP(G363&amp;$U$2,BS_CONTROLE[CHAVE],BS_CONTROLE[Quantidade_11],"-")</f>
        <v>35</v>
      </c>
      <c r="V363" s="137">
        <f ca="1">_xlfn.XLOOKUP(G363&amp;$V$2,BS_CONTROLE[CHAVE],BS_CONTROLE[Quantidade_11],"-")</f>
        <v>0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Contrato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ZEV-ZPT</v>
      </c>
      <c r="F364" s="145">
        <f>IF(SP_SUL!B367="","*",SP_SUL!B367)</f>
        <v>46067</v>
      </c>
      <c r="G364" s="145" t="str">
        <f>IF(SP_SUL!D367="","*",SP_SUL!D367)</f>
        <v>W61</v>
      </c>
      <c r="H364" s="145" t="str">
        <f>IF(SP_SUL!F367="","*",SP_SUL!F367)</f>
        <v>DESLOCAMENTO</v>
      </c>
      <c r="I364" s="145" t="str">
        <f>IF(SP_SUL!H367="","*",SP_SUL!H367)</f>
        <v>K67ZEV2</v>
      </c>
      <c r="J364" s="145" t="str">
        <f>IF(SP_SUL!I367="","*",SP_SUL!I367)</f>
        <v>K67ZEV2</v>
      </c>
      <c r="K364" s="139" t="str">
        <f>IF(SP_SUL!M367="","*",SP_SUL!M367)</f>
        <v>ZXW-ZGP</v>
      </c>
      <c r="L364" s="139" t="str">
        <f>IF(SP_SUL!N367="","*",SP_SUL!N367)</f>
        <v>K84ZXW2</v>
      </c>
      <c r="M364" s="140">
        <f>IF(SP_SUL!J367="","*",SP_SUL!J367)</f>
        <v>92</v>
      </c>
      <c r="N364" s="144">
        <f>IF(SP_SUL!K367="","*",SP_SUL!K367)</f>
        <v>83.7</v>
      </c>
      <c r="O364" s="144" t="str">
        <f>IF(SP_SUL!L367="","*",SP_SUL!L367)</f>
        <v>-</v>
      </c>
      <c r="P364" s="143">
        <f>IF(SP_SUL!O367="","*",SP_SUL!O367)</f>
        <v>0.33333333333333331</v>
      </c>
      <c r="Q364" s="143">
        <f>IF(SP_SUL!P367="","*",SP_SUL!P367)</f>
        <v>4.1666666666666664E-2</v>
      </c>
      <c r="R364" s="145" t="str">
        <f>IF(SP_SUL!Q367="","*",CONCATENATE(SP_SUL!Q367," ",SP_SUL!R367))</f>
        <v>1 BINÁRIO</v>
      </c>
      <c r="S364" s="145" t="str">
        <f>IF(SP_SUL!V367="","*",SP_SUL!V367)</f>
        <v>Moises</v>
      </c>
      <c r="T364" s="145" t="str">
        <f>IF(SP_SUL!W367="","*",SP_SUL!W367)</f>
        <v>Deslocamento das turmas</v>
      </c>
      <c r="U364" s="137">
        <f ca="1">_xlfn.XLOOKUP(G364&amp;$U$2,BS_CONTROLE[CHAVE],BS_CONTROLE[Quantidade_11],"-")</f>
        <v>1</v>
      </c>
      <c r="V364" s="137">
        <f ca="1">_xlfn.XLOOKUP(G364&amp;$V$2,BS_CONTROLE[CHAVE],BS_CONTROLE[Quantidade_11],"-")</f>
        <v>1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OPORTUNIDADE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ZPT-ZPG</v>
      </c>
      <c r="F365" s="145">
        <f>IF(SP_SUL!B368="","*",SP_SUL!B368)</f>
        <v>46067</v>
      </c>
      <c r="G365" s="145" t="str">
        <f>IF(SP_SUL!D368="","*",SP_SUL!D368)</f>
        <v>EXPANSÃO TURMA 1</v>
      </c>
      <c r="H365" s="145" t="str">
        <f>IF(SP_SUL!F368="","*",SP_SUL!F368)</f>
        <v>EXPANSÃO - SOLDA</v>
      </c>
      <c r="I365" s="145" t="str">
        <f>IF(SP_SUL!H368="","*",SP_SUL!H368)</f>
        <v>-</v>
      </c>
      <c r="J365" s="145" t="str">
        <f>IF(SP_SUL!I368="","*",SP_SUL!I368)</f>
        <v>*</v>
      </c>
      <c r="K365" s="139" t="str">
        <f>IF(SP_SUL!M368="","*",SP_SUL!M368)</f>
        <v>PAT-ZGM</v>
      </c>
      <c r="L365" s="139" t="str">
        <f>IF(SP_SUL!N368="","*",SP_SUL!N368)</f>
        <v>PAT1102</v>
      </c>
      <c r="M365" s="140">
        <f>IF(SP_SUL!J368="","*",SP_SUL!J368)</f>
        <v>53</v>
      </c>
      <c r="N365" s="144">
        <f>IF(SP_SUL!K368="","*",SP_SUL!K368)</f>
        <v>108.79</v>
      </c>
      <c r="O365" s="144" t="str">
        <f>IF(SP_SUL!L368="","*",SP_SUL!L368)</f>
        <v>-</v>
      </c>
      <c r="P365" s="143">
        <f>IF(SP_SUL!O368="","*",SP_SUL!O368)</f>
        <v>0.35416666666666669</v>
      </c>
      <c r="Q365" s="143">
        <f>IF(SP_SUL!P368="","*",SP_SUL!P368)</f>
        <v>6.25E-2</v>
      </c>
      <c r="R365" s="145" t="str">
        <f>IF(SP_SUL!Q368="","*",CONCATENATE(SP_SUL!Q368," ",SP_SUL!R368))</f>
        <v>1 Nº DE SOLDA</v>
      </c>
      <c r="S365" s="145" t="str">
        <f>IF(SP_SUL!V368="","*",SP_SUL!V368)</f>
        <v>Pedro</v>
      </c>
      <c r="T365" s="145" t="str">
        <f>IF(SP_SUL!W368="","*",SP_SUL!W368)</f>
        <v xml:space="preserve">Execução de solda - Condicionado a temperatura </v>
      </c>
      <c r="U365" s="137">
        <f ca="1">_xlfn.XLOOKUP(G365&amp;$U$2,BS_CONTROLE[CHAVE],BS_CONTROLE[Quantidade_11],"-")</f>
        <v>2</v>
      </c>
      <c r="V365" s="137">
        <f ca="1">_xlfn.XLOOKUP(G365&amp;$V$2,BS_CONTROLE[CHAVE],BS_CONTROLE[Quantidade_11],"-")</f>
        <v>1040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46068</v>
      </c>
      <c r="G367" s="145" t="str">
        <f>IF(SP_SUL!D370="","*",SP_SUL!D370)</f>
        <v>V93</v>
      </c>
      <c r="H367" s="145" t="str">
        <f>IF(SP_SUL!F370="","*",SP_SUL!F370)</f>
        <v>MECANIZAÇÃO - SOCADORA</v>
      </c>
      <c r="I367" s="145" t="str">
        <f>IF(SP_SUL!H370="","*",SP_SUL!H370)</f>
        <v>ZYU1</v>
      </c>
      <c r="J367" s="145" t="str">
        <f>IF(SP_SUL!I370="","*",SP_SUL!I370)</f>
        <v>ZYU1</v>
      </c>
      <c r="K367" s="139" t="str">
        <f>IF(SP_SUL!M370="","*",SP_SUL!M370)</f>
        <v>ZYU-ZST</v>
      </c>
      <c r="L367" s="139" t="str">
        <f>IF(SP_SUL!N370="","*",SP_SUL!N370)</f>
        <v>ZYU206</v>
      </c>
      <c r="M367" s="140">
        <f>IF(SP_SUL!J370="","*",SP_SUL!J370)</f>
        <v>56</v>
      </c>
      <c r="N367" s="144">
        <f>IF(SP_SUL!K370="","*",SP_SUL!K370)</f>
        <v>204.4</v>
      </c>
      <c r="O367" s="144">
        <f>IF(SP_SUL!L370="","*",SP_SUL!L370)</f>
        <v>205.8</v>
      </c>
      <c r="P367" s="143">
        <f>IF(SP_SUL!O370="","*",SP_SUL!O370)</f>
        <v>0.375</v>
      </c>
      <c r="Q367" s="143">
        <f>IF(SP_SUL!P370="","*",SP_SUL!P370)</f>
        <v>8.3333333333333329E-2</v>
      </c>
      <c r="R367" s="145" t="str">
        <f>IF(SP_SUL!Q370="","*",CONCATENATE(SP_SUL!Q370," ",SP_SUL!R370))</f>
        <v>200 M</v>
      </c>
      <c r="S367" s="145" t="str">
        <f>IF(SP_SUL!V370="","*",SP_SUL!V370)</f>
        <v>Moises</v>
      </c>
      <c r="T367" s="145" t="str">
        <f>IF(SP_SUL!W370="","*",SP_SUL!W370)</f>
        <v xml:space="preserve">Socaria mecanizada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229</v>
      </c>
      <c r="W367" s="137">
        <f ca="1">_xlfn.XLOOKUP(G367&amp;$W$2,BS_CONTROLE[CHAVE],BS_CONTROLE[Quantidade_11],"-")</f>
        <v>0</v>
      </c>
    </row>
    <row r="368" spans="1:23" hidden="1">
      <c r="A368" s="146" t="str">
        <f>IF(SP_SUL!Y371="","*",SP_SUL!Y371)</f>
        <v>OPORTUNIDADE</v>
      </c>
      <c r="B368" s="146" t="str">
        <f>IF(SP_SUL!X371="","*",SP_SUL!X371)</f>
        <v>Oportunidade</v>
      </c>
      <c r="C368" s="146" t="str">
        <f>IF(SP_SUL!Z371="","*",SP_SUL!Z371)</f>
        <v>*</v>
      </c>
      <c r="D368" s="139" t="str">
        <f>IF(SP_SUL!S371="","*",SP_SUL!S371)</f>
        <v>SP SUL</v>
      </c>
      <c r="E368" s="139" t="str">
        <f>IF(SP_SUL!T371="","*",SP_SUL!T371)</f>
        <v>ZKE-ZEV</v>
      </c>
      <c r="F368" s="145">
        <f>IF(SP_SUL!B371="","*",SP_SUL!B371)</f>
        <v>46068</v>
      </c>
      <c r="G368" s="145" t="str">
        <f>IF(SP_SUL!D371="","*",SP_SUL!D371)</f>
        <v>E17</v>
      </c>
      <c r="H368" s="145" t="str">
        <f>IF(SP_SUL!F371="","*",SP_SUL!F371)</f>
        <v>CAMINHÃO DE SOLDA</v>
      </c>
      <c r="I368" s="145" t="str">
        <f>IF(SP_SUL!H371="","*",SP_SUL!H371)</f>
        <v>102ZKW2</v>
      </c>
      <c r="J368" s="145" t="str">
        <f>IF(SP_SUL!I371="","*",SP_SUL!I371)</f>
        <v>102ZKW2</v>
      </c>
      <c r="K368" s="139" t="str">
        <f>IF(SP_SUL!M371="","*",SP_SUL!M371)</f>
        <v>ZKW-ZLU</v>
      </c>
      <c r="L368" s="139" t="str">
        <f>IF(SP_SUL!N371="","*",SP_SUL!N371)</f>
        <v>102ZKW2</v>
      </c>
      <c r="M368" s="140">
        <f>IF(SP_SUL!J371="","*",SP_SUL!J371)</f>
        <v>55</v>
      </c>
      <c r="N368" s="144">
        <f>IF(SP_SUL!K371="","*",SP_SUL!K371)</f>
        <v>100.95099999999999</v>
      </c>
      <c r="O368" s="144">
        <f>IF(SP_SUL!L371="","*",SP_SUL!L371)</f>
        <v>101.16500000000001</v>
      </c>
      <c r="P368" s="143">
        <f>IF(SP_SUL!O371="","*",SP_SUL!O371)</f>
        <v>0.39583333333333331</v>
      </c>
      <c r="Q368" s="143">
        <f>IF(SP_SUL!P371="","*",SP_SUL!P371)</f>
        <v>0.125</v>
      </c>
      <c r="R368" s="145" t="str">
        <f>IF(SP_SUL!Q371="","*",CONCATENATE(SP_SUL!Q371," ",SP_SUL!R371))</f>
        <v>2 Nº DE SOLDA</v>
      </c>
      <c r="S368" s="145" t="str">
        <f>IF(SP_SUL!V371="","*",SP_SUL!V371)</f>
        <v>Higor</v>
      </c>
      <c r="T368" s="145" t="str">
        <f>IF(SP_SUL!W371="","*",SP_SUL!W371)</f>
        <v>Caminhão de solda</v>
      </c>
      <c r="U368" s="137">
        <f ca="1">_xlfn.XLOOKUP(G368&amp;$U$2,BS_CONTROLE[CHAVE],BS_CONTROLE[Quantidade_11],"-")</f>
        <v>0</v>
      </c>
      <c r="V368" s="137">
        <f ca="1">_xlfn.XLOOKUP(G368&amp;$V$2,BS_CONTROLE[CHAVE],BS_CONTROLE[Quantidade_11],"-")</f>
        <v>2</v>
      </c>
      <c r="W368" s="137">
        <f ca="1">_xlfn.XLOOKUP(G368&amp;$W$2,BS_CONTROLE[CHAVE],BS_CONTROLE[Quantidade_11],"-")</f>
        <v>0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OPORTUNIDADE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ZBV-ZRX</v>
      </c>
      <c r="F370" s="145">
        <f>IF(SP_SUL!B373="","*",SP_SUL!B373)</f>
        <v>46069</v>
      </c>
      <c r="G370" s="145" t="str">
        <f>IF(SP_SUL!D373="","*",SP_SUL!D373)</f>
        <v>EXPANSÃO TURMA 1</v>
      </c>
      <c r="H370" s="145" t="str">
        <f>IF(SP_SUL!F373="","*",SP_SUL!F373)</f>
        <v>EXPANSÃO - SOLDA</v>
      </c>
      <c r="I370" s="145" t="str">
        <f>IF(SP_SUL!H373="","*",SP_SUL!H373)</f>
        <v>-</v>
      </c>
      <c r="J370" s="145" t="str">
        <f>IF(SP_SUL!I373="","*",SP_SUL!I373)</f>
        <v>-</v>
      </c>
      <c r="K370" s="139" t="str">
        <f>IF(SP_SUL!M373="","*",SP_SUL!M373)</f>
        <v>ZCD</v>
      </c>
      <c r="L370" s="139" t="str">
        <f>IF(SP_SUL!N373="","*",SP_SUL!N373)</f>
        <v>109ZCD2</v>
      </c>
      <c r="M370" s="140">
        <f>IF(SP_SUL!J373="","*",SP_SUL!J373)</f>
        <v>170</v>
      </c>
      <c r="N370" s="144">
        <f>IF(SP_SUL!K373="","*",SP_SUL!K373)</f>
        <v>110.35</v>
      </c>
      <c r="O370" s="144">
        <f>IF(SP_SUL!L373="","*",SP_SUL!L373)</f>
        <v>112.3</v>
      </c>
      <c r="P370" s="143">
        <f>IF(SP_SUL!O373="","*",SP_SUL!O373)</f>
        <v>0.35416666666666669</v>
      </c>
      <c r="Q370" s="143">
        <f>IF(SP_SUL!P373="","*",SP_SUL!P373)</f>
        <v>0.125</v>
      </c>
      <c r="R370" s="145" t="str">
        <f>IF(SP_SUL!Q373="","*",CONCATENATE(SP_SUL!Q373," ",SP_SUL!R373))</f>
        <v>1 Nº DE SOLDA</v>
      </c>
      <c r="S370" s="145" t="str">
        <f>IF(SP_SUL!V373="","*",SP_SUL!V373)</f>
        <v>Fabio</v>
      </c>
      <c r="T370" s="145" t="str">
        <f>IF(SP_SUL!W373="","*",SP_SUL!W373)</f>
        <v>Execução de solda - Condicionado a temperatura + Alívio de tensão</v>
      </c>
      <c r="U370" s="137">
        <f ca="1">_xlfn.XLOOKUP(G370&amp;$U$2,BS_CONTROLE[CHAVE],BS_CONTROLE[Quantidade_11],"-")</f>
        <v>2</v>
      </c>
      <c r="V370" s="137">
        <f ca="1">_xlfn.XLOOKUP(G370&amp;$V$2,BS_CONTROLE[CHAVE],BS_CONTROLE[Quantidade_11],"-")</f>
        <v>1040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OPORTUNIDADE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ZBV-ZRX</v>
      </c>
      <c r="F371" s="145">
        <f>IF(SP_SUL!B374="","*",SP_SUL!B374)</f>
        <v>46069</v>
      </c>
      <c r="G371" s="145" t="str">
        <f>IF(SP_SUL!D374="","*",SP_SUL!D374)</f>
        <v>KLECIO (TP-699)</v>
      </c>
      <c r="H371" s="145" t="str">
        <f>IF(SP_SUL!F374="","*",SP_SUL!F374)</f>
        <v>PDM - SOLDA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ZAC-S</v>
      </c>
      <c r="L371" s="139" t="str">
        <f>IF(SP_SUL!N374="","*",SP_SUL!N374)</f>
        <v>ZACS</v>
      </c>
      <c r="M371" s="140">
        <f>IF(SP_SUL!J374="","*",SP_SUL!J374)</f>
        <v>68</v>
      </c>
      <c r="N371" s="144">
        <f>IF(SP_SUL!K374="","*",SP_SUL!K374)</f>
        <v>77.212999999999994</v>
      </c>
      <c r="O371" s="144" t="str">
        <f>IF(SP_SUL!L374="","*",SP_SUL!L374)</f>
        <v>-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1 Nº DE SOLDA</v>
      </c>
      <c r="S371" s="145" t="str">
        <f>IF(SP_SUL!V374="","*",SP_SUL!V374)</f>
        <v xml:space="preserve">Klecio </v>
      </c>
      <c r="T371" s="145" t="str">
        <f>IF(SP_SUL!W374="","*",SP_SUL!W374)</f>
        <v xml:space="preserve">Execução de solda - Condicionado a temperatura </v>
      </c>
      <c r="U371" s="137">
        <f ca="1">_xlfn.XLOOKUP(G371&amp;$U$2,BS_CONTROLE[CHAVE],BS_CONTROLE[Quantidade_11],"-")</f>
        <v>1</v>
      </c>
      <c r="V371" s="137">
        <f ca="1">_xlfn.XLOOKUP(G371&amp;$V$2,BS_CONTROLE[CHAVE],BS_CONTROLE[Quantidade_11],"-")</f>
        <v>0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Extra</v>
      </c>
      <c r="C372" s="146" t="str">
        <f>IF(SP_SUL!Z375="","*",SP_SUL!Z375)</f>
        <v>*</v>
      </c>
      <c r="D372" s="139" t="str">
        <f>IF(SP_SUL!S375="","*",SP_SUL!S375)</f>
        <v>SP SUL</v>
      </c>
      <c r="E372" s="139" t="str">
        <f>IF(SP_SUL!T375="","*",SP_SUL!T375)</f>
        <v>ZBV-ZRX</v>
      </c>
      <c r="F372" s="145">
        <f>IF(SP_SUL!B375="","*",SP_SUL!B375)</f>
        <v>46069</v>
      </c>
      <c r="G372" s="145" t="str">
        <f>IF(SP_SUL!D375="","*",SP_SUL!D375)</f>
        <v>E42</v>
      </c>
      <c r="H372" s="145" t="str">
        <f>IF(SP_SUL!F375="","*",SP_SUL!F375)</f>
        <v>TRILHEIRO - DESCARGA</v>
      </c>
      <c r="I372" s="145" t="str">
        <f>IF(SP_SUL!H375="","*",SP_SUL!H375)</f>
        <v>ZBV3</v>
      </c>
      <c r="J372" s="145" t="str">
        <f>IF(SP_SUL!I375="","*",SP_SUL!I375)</f>
        <v>ZBV3</v>
      </c>
      <c r="K372" s="139" t="str">
        <f>IF(SP_SUL!M375="","*",SP_SUL!M375)</f>
        <v>ZBM</v>
      </c>
      <c r="L372" s="139" t="str">
        <f>IF(SP_SUL!N375="","*",SP_SUL!N375)</f>
        <v>ZBM1</v>
      </c>
      <c r="M372" s="140">
        <f>IF(SP_SUL!J375="","*",SP_SUL!J375)</f>
        <v>68</v>
      </c>
      <c r="N372" s="144">
        <f>IF(SP_SUL!K375="","*",SP_SUL!K375)</f>
        <v>54.96</v>
      </c>
      <c r="O372" s="144">
        <f>IF(SP_SUL!L375="","*",SP_SUL!L375)</f>
        <v>56</v>
      </c>
      <c r="P372" s="143">
        <f>IF(SP_SUL!O375="","*",SP_SUL!O375)</f>
        <v>0.45833333333333331</v>
      </c>
      <c r="Q372" s="143">
        <f>IF(SP_SUL!P375="","*",SP_SUL!P375)</f>
        <v>0.125</v>
      </c>
      <c r="R372" s="145" t="str">
        <f>IF(SP_SUL!Q375="","*",CONCATENATE(SP_SUL!Q375," ",SP_SUL!R375))</f>
        <v>1872 M</v>
      </c>
      <c r="S372" s="145" t="str">
        <f>IF(SP_SUL!V375="","*",SP_SUL!V375)</f>
        <v>Israel</v>
      </c>
      <c r="T372" s="145" t="str">
        <f>IF(SP_SUL!W375="","*",SP_SUL!W375)</f>
        <v>Descarga de trilho</v>
      </c>
      <c r="U372" s="137">
        <f ca="1">_xlfn.XLOOKUP(G372&amp;$U$2,BS_CONTROLE[CHAVE],BS_CONTROLE[Quantidade_11],"-")</f>
        <v>0</v>
      </c>
      <c r="V372" s="137">
        <f ca="1">_xlfn.XLOOKUP(G372&amp;$V$2,BS_CONTROLE[CHAVE],BS_CONTROLE[Quantidade_11],"-")</f>
        <v>1872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OPORTUNIDADE</v>
      </c>
      <c r="B374" s="146" t="str">
        <f>IF(SP_SUL!X377="","*",SP_SUL!X377)</f>
        <v>Oportunidade</v>
      </c>
      <c r="C374" s="146" t="str">
        <f>IF(SP_SUL!Z377="","*",SP_SUL!Z377)</f>
        <v>*</v>
      </c>
      <c r="D374" s="139" t="str">
        <f>IF(SP_SUL!S377="","*",SP_SUL!S377)</f>
        <v>SP SUL</v>
      </c>
      <c r="E374" s="139" t="str">
        <f>IF(SP_SUL!T377="","*",SP_SUL!T377)</f>
        <v>ZBV-ZKE</v>
      </c>
      <c r="F374" s="145">
        <f>IF(SP_SUL!B377="","*",SP_SUL!B377)</f>
        <v>46069</v>
      </c>
      <c r="G374" s="145" t="str">
        <f>IF(SP_SUL!D377="","*",SP_SUL!D377)</f>
        <v>ROGÉRIO (TP-730)</v>
      </c>
      <c r="H374" s="145" t="str">
        <f>IF(SP_SUL!F377="","*",SP_SUL!F377)</f>
        <v>PDM - SUBSTITUIÇÃO - DORMENTE</v>
      </c>
      <c r="I374" s="145" t="str">
        <f>IF(SP_SUL!H377="","*",SP_SUL!H377)</f>
        <v>-</v>
      </c>
      <c r="J374" s="145" t="str">
        <f>IF(SP_SUL!I377="","*",SP_SUL!I377)</f>
        <v>-</v>
      </c>
      <c r="K374" s="139" t="str">
        <f>IF(SP_SUL!M377="","*",SP_SUL!M377)</f>
        <v>ZYU-ZST</v>
      </c>
      <c r="L374" s="139" t="str">
        <f>IF(SP_SUL!N377="","*",SP_SUL!N377)</f>
        <v>206ZST</v>
      </c>
      <c r="M374" s="140">
        <f>IF(SP_SUL!J377="","*",SP_SUL!J377)</f>
        <v>56</v>
      </c>
      <c r="N374" s="144">
        <f>IF(SP_SUL!K377="","*",SP_SUL!K377)</f>
        <v>206.9</v>
      </c>
      <c r="O374" s="144">
        <f>IF(SP_SUL!L377="","*",SP_SUL!L377)</f>
        <v>205.9</v>
      </c>
      <c r="P374" s="143">
        <f>IF(SP_SUL!O377="","*",SP_SUL!O377)</f>
        <v>0.41666666666666669</v>
      </c>
      <c r="Q374" s="143">
        <f>IF(SP_SUL!P377="","*",SP_SUL!P377)</f>
        <v>8.3333333333333329E-2</v>
      </c>
      <c r="R374" s="145" t="str">
        <f>IF(SP_SUL!Q377="","*",CONCATENATE(SP_SUL!Q377," ",SP_SUL!R377))</f>
        <v>65 Nº DE DORMENTES</v>
      </c>
      <c r="S374" s="145" t="str">
        <f>IF(SP_SUL!V377="","*",SP_SUL!V377)</f>
        <v>Moises</v>
      </c>
      <c r="T374" s="145" t="str">
        <f>IF(SP_SUL!W377="","*",SP_SUL!W377)</f>
        <v xml:space="preserve">PDM - Substituição de dormentes </v>
      </c>
      <c r="U374" s="137">
        <f ca="1">_xlfn.XLOOKUP(G374&amp;$U$2,BS_CONTROLE[CHAVE],BS_CONTROLE[Quantidade_11],"-")</f>
        <v>43</v>
      </c>
      <c r="V374" s="137">
        <f ca="1">_xlfn.XLOOKUP(G374&amp;$V$2,BS_CONTROLE[CHAVE],BS_CONTROLE[Quantidade_11],"-")</f>
        <v>0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SIM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ZBV-ZKE</v>
      </c>
      <c r="F375" s="145">
        <f>IF(SP_SUL!B378="","*",SP_SUL!B378)</f>
        <v>46069</v>
      </c>
      <c r="G375" s="145" t="str">
        <f>IF(SP_SUL!D378="","*",SP_SUL!D378)</f>
        <v>V93</v>
      </c>
      <c r="H375" s="145" t="str">
        <f>IF(SP_SUL!F378="","*",SP_SUL!F378)</f>
        <v>MECANIZAÇÃO - SOCADORA</v>
      </c>
      <c r="I375" s="145" t="str">
        <f>IF(SP_SUL!H378="","*",SP_SUL!H378)</f>
        <v>ZYU1</v>
      </c>
      <c r="J375" s="145" t="str">
        <f>IF(SP_SUL!I378="","*",SP_SUL!I378)</f>
        <v>ZYU1</v>
      </c>
      <c r="K375" s="139" t="str">
        <f>IF(SP_SUL!M378="","*",SP_SUL!M378)</f>
        <v>ZYU-ZST</v>
      </c>
      <c r="L375" s="139" t="str">
        <f>IF(SP_SUL!N378="","*",SP_SUL!N378)</f>
        <v>ZYU206</v>
      </c>
      <c r="M375" s="140">
        <f>IF(SP_SUL!J378="","*",SP_SUL!J378)</f>
        <v>56</v>
      </c>
      <c r="N375" s="144">
        <f>IF(SP_SUL!K378="","*",SP_SUL!K378)</f>
        <v>204.4</v>
      </c>
      <c r="O375" s="144">
        <f>IF(SP_SUL!L378="","*",SP_SUL!L378)</f>
        <v>205.8</v>
      </c>
      <c r="P375" s="143">
        <f>IF(SP_SUL!O378="","*",SP_SUL!O378)</f>
        <v>0.375</v>
      </c>
      <c r="Q375" s="143">
        <f>IF(SP_SUL!P378="","*",SP_SUL!P378)</f>
        <v>0.125</v>
      </c>
      <c r="R375" s="145" t="str">
        <f>IF(SP_SUL!Q378="","*",CONCATENATE(SP_SUL!Q378," ",SP_SUL!R378))</f>
        <v>200 M</v>
      </c>
      <c r="S375" s="145" t="str">
        <f>IF(SP_SUL!V378="","*",SP_SUL!V378)</f>
        <v>Moises</v>
      </c>
      <c r="T375" s="145" t="str">
        <f>IF(SP_SUL!W378="","*",SP_SUL!W378)</f>
        <v xml:space="preserve">Socaria mecanizada </v>
      </c>
      <c r="U375" s="137">
        <f ca="1">_xlfn.XLOOKUP(G375&amp;$U$2,BS_CONTROLE[CHAVE],BS_CONTROLE[Quantidade_11],"-")</f>
        <v>0</v>
      </c>
      <c r="V375" s="137">
        <f ca="1">_xlfn.XLOOKUP(G375&amp;$V$2,BS_CONTROLE[CHAVE],BS_CONTROLE[Quantidade_11],"-")</f>
        <v>229</v>
      </c>
      <c r="W375" s="137">
        <f ca="1">_xlfn.XLOOKUP(G375&amp;$W$2,BS_CONTROLE[CHAVE],BS_CONTROLE[Quantidade_11],"-")</f>
        <v>0</v>
      </c>
    </row>
    <row r="376" spans="1:23" hidden="1">
      <c r="A376" s="146" t="str">
        <f>IF(SP_SUL!Y379="","*",SP_SUL!Y379)</f>
        <v>OPORTUNIDADE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ZBV-ZKE</v>
      </c>
      <c r="F376" s="145">
        <f>IF(SP_SUL!B379="","*",SP_SUL!B379)</f>
        <v>46069</v>
      </c>
      <c r="G376" s="145" t="str">
        <f>IF(SP_SUL!D379="","*",SP_SUL!D379)</f>
        <v>W59</v>
      </c>
      <c r="H376" s="145" t="str">
        <f>IF(SP_SUL!F379="","*",SP_SUL!F379)</f>
        <v>RECOLHIMENTO DE MATERIAL</v>
      </c>
      <c r="I376" s="145" t="str">
        <f>IF(SP_SUL!H379="","*",SP_SUL!H379)</f>
        <v>ZYU1</v>
      </c>
      <c r="J376" s="145" t="str">
        <f>IF(SP_SUL!I379="","*",SP_SUL!I379)</f>
        <v>ZYU1</v>
      </c>
      <c r="K376" s="139" t="str">
        <f>IF(SP_SUL!M379="","*",SP_SUL!M379)</f>
        <v>ZYU</v>
      </c>
      <c r="L376" s="139" t="str">
        <f>IF(SP_SUL!N379="","*",SP_SUL!N379)</f>
        <v>ZYU1</v>
      </c>
      <c r="M376" s="140">
        <f>IF(SP_SUL!J379="","*",SP_SUL!J379)</f>
        <v>49</v>
      </c>
      <c r="N376" s="144">
        <f>IF(SP_SUL!K379="","*",SP_SUL!K379)</f>
        <v>203.8</v>
      </c>
      <c r="O376" s="144">
        <f>IF(SP_SUL!L379="","*",SP_SUL!L379)</f>
        <v>202</v>
      </c>
      <c r="P376" s="143">
        <f>IF(SP_SUL!O379="","*",SP_SUL!O379)</f>
        <v>0.39583333333333331</v>
      </c>
      <c r="Q376" s="143">
        <f>IF(SP_SUL!P379="","*",SP_SUL!P379)</f>
        <v>4.1666666666666664E-2</v>
      </c>
      <c r="R376" s="145" t="str">
        <f>IF(SP_SUL!Q379="","*",CONCATENATE(SP_SUL!Q379," ",SP_SUL!R379))</f>
        <v>1 BINÁRIO</v>
      </c>
      <c r="S376" s="145" t="str">
        <f>IF(SP_SUL!V379="","*",SP_SUL!V379)</f>
        <v>Moises</v>
      </c>
      <c r="T376" s="145" t="str">
        <f>IF(SP_SUL!W379="","*",SP_SUL!W379)</f>
        <v>Recolhimento de material</v>
      </c>
      <c r="U376" s="137">
        <f ca="1">_xlfn.XLOOKUP(G376&amp;$U$2,BS_CONTROLE[CHAVE],BS_CONTROLE[Quantidade_11],"-")</f>
        <v>196</v>
      </c>
      <c r="V376" s="137">
        <f ca="1">_xlfn.XLOOKUP(G376&amp;$V$2,BS_CONTROLE[CHAVE],BS_CONTROLE[Quantidade_11],"-")</f>
        <v>1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OPORTUNIDADE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ZBV-ZKE</v>
      </c>
      <c r="F377" s="145">
        <f>IF(SP_SUL!B380="","*",SP_SUL!B380)</f>
        <v>46069</v>
      </c>
      <c r="G377" s="145" t="str">
        <f>IF(SP_SUL!D380="","*",SP_SUL!D380)</f>
        <v>ROBSON (TF-701)</v>
      </c>
      <c r="H377" s="145" t="str">
        <f>IF(SP_SUL!F380="","*",SP_SUL!F380)</f>
        <v>PDM - SUBSTITUIÇÃO - DORMENTE</v>
      </c>
      <c r="I377" s="145" t="str">
        <f>IF(SP_SUL!H380="","*",SP_SUL!H380)</f>
        <v>-</v>
      </c>
      <c r="J377" s="145" t="str">
        <f>IF(SP_SUL!I380="","*",SP_SUL!I380)</f>
        <v>-</v>
      </c>
      <c r="K377" s="139" t="str">
        <f>IF(SP_SUL!M380="","*",SP_SUL!M380)</f>
        <v>ZDY-ZFY</v>
      </c>
      <c r="L377" s="139" t="str">
        <f>IF(SP_SUL!N380="","*",SP_SUL!N380)</f>
        <v>189ZFY</v>
      </c>
      <c r="M377" s="140">
        <f>IF(SP_SUL!J380="","*",SP_SUL!J380)</f>
        <v>56</v>
      </c>
      <c r="N377" s="144">
        <f>IF(SP_SUL!K380="","*",SP_SUL!K380)</f>
        <v>190.3</v>
      </c>
      <c r="O377" s="144">
        <f>IF(SP_SUL!L380="","*",SP_SUL!L380)</f>
        <v>190.5</v>
      </c>
      <c r="P377" s="143">
        <f>IF(SP_SUL!O380="","*",SP_SUL!O380)</f>
        <v>0.375</v>
      </c>
      <c r="Q377" s="143">
        <f>IF(SP_SUL!P380="","*",SP_SUL!P380)</f>
        <v>8.3333333333333329E-2</v>
      </c>
      <c r="R377" s="145" t="str">
        <f>IF(SP_SUL!Q380="","*",CONCATENATE(SP_SUL!Q380," ",SP_SUL!R380))</f>
        <v>50 Nº DE DORMENTES</v>
      </c>
      <c r="S377" s="145" t="str">
        <f>IF(SP_SUL!V380="","*",SP_SUL!V380)</f>
        <v>Moises</v>
      </c>
      <c r="T377" s="145" t="str">
        <f>IF(SP_SUL!W380="","*",SP_SUL!W380)</f>
        <v xml:space="preserve">PDM - Substituição de dormentes </v>
      </c>
      <c r="U377" s="137">
        <f ca="1">_xlfn.XLOOKUP(G377&amp;$U$2,BS_CONTROLE[CHAVE],BS_CONTROLE[Quantidade_11],"-")</f>
        <v>39</v>
      </c>
      <c r="V377" s="137">
        <f ca="1">_xlfn.XLOOKUP(G377&amp;$V$2,BS_CONTROLE[CHAVE],BS_CONTROLE[Quantidade_11],"-")</f>
        <v>0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OPORTUNIDADE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ZBV-ZKE</v>
      </c>
      <c r="F378" s="145">
        <f>IF(SP_SUL!B381="","*",SP_SUL!B381)</f>
        <v>46069</v>
      </c>
      <c r="G378" s="145" t="str">
        <f>IF(SP_SUL!D381="","*",SP_SUL!D381)</f>
        <v>JACIANO (TF-674)</v>
      </c>
      <c r="H378" s="145" t="str">
        <f>IF(SP_SUL!F381="","*",SP_SUL!F381)</f>
        <v>PDM - SUBSTITUIÇÃO - DORMENTE</v>
      </c>
      <c r="I378" s="145" t="str">
        <f>IF(SP_SUL!H381="","*",SP_SUL!H381)</f>
        <v>-</v>
      </c>
      <c r="J378" s="145" t="str">
        <f>IF(SP_SUL!I381="","*",SP_SUL!I381)</f>
        <v>-</v>
      </c>
      <c r="K378" s="139" t="str">
        <f>IF(SP_SUL!M381="","*",SP_SUL!M381)</f>
        <v>ZDY-ZFY</v>
      </c>
      <c r="L378" s="139" t="str">
        <f>IF(SP_SUL!N381="","*",SP_SUL!N381)</f>
        <v>189ZFY</v>
      </c>
      <c r="M378" s="140">
        <f>IF(SP_SUL!J381="","*",SP_SUL!J381)</f>
        <v>56</v>
      </c>
      <c r="N378" s="144">
        <f>IF(SP_SUL!K381="","*",SP_SUL!K381)</f>
        <v>191</v>
      </c>
      <c r="O378" s="144">
        <f>IF(SP_SUL!L381="","*",SP_SUL!L381)</f>
        <v>190.5</v>
      </c>
      <c r="P378" s="143">
        <f>IF(SP_SUL!O381="","*",SP_SUL!O381)</f>
        <v>0.375</v>
      </c>
      <c r="Q378" s="143">
        <f>IF(SP_SUL!P381="","*",SP_SUL!P381)</f>
        <v>8.3333333333333329E-2</v>
      </c>
      <c r="R378" s="145" t="str">
        <f>IF(SP_SUL!Q381="","*",CONCATENATE(SP_SUL!Q381," ",SP_SUL!R381))</f>
        <v>50 Nº DE DORMENTES</v>
      </c>
      <c r="S378" s="145" t="str">
        <f>IF(SP_SUL!V381="","*",SP_SUL!V381)</f>
        <v>Moises</v>
      </c>
      <c r="T378" s="145" t="str">
        <f>IF(SP_SUL!W381="","*",SP_SUL!W381)</f>
        <v xml:space="preserve">PDM - Substituição de dormentes </v>
      </c>
      <c r="U378" s="137">
        <f ca="1">_xlfn.XLOOKUP(G378&amp;$U$2,BS_CONTROLE[CHAVE],BS_CONTROLE[Quantidade_11],"-")</f>
        <v>35</v>
      </c>
      <c r="V378" s="137">
        <f ca="1">_xlfn.XLOOKUP(G378&amp;$V$2,BS_CONTROLE[CHAVE],BS_CONTROLE[Quantidade_11],"-")</f>
        <v>0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OPORTUNIDADE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ZBV-ZKE</v>
      </c>
      <c r="F379" s="145">
        <f>IF(SP_SUL!B382="","*",SP_SUL!B382)</f>
        <v>46069</v>
      </c>
      <c r="G379" s="145" t="str">
        <f>IF(SP_SUL!D382="","*",SP_SUL!D382)</f>
        <v>V95</v>
      </c>
      <c r="H379" s="145" t="str">
        <f>IF(SP_SUL!F382="","*",SP_SUL!F382)</f>
        <v>DESLOCAMENTO</v>
      </c>
      <c r="I379" s="145" t="str">
        <f>IF(SP_SUL!H382="","*",SP_SUL!H382)</f>
        <v>ZYU1</v>
      </c>
      <c r="J379" s="145" t="str">
        <f>IF(SP_SUL!I382="","*",SP_SUL!I382)</f>
        <v>ZEM1</v>
      </c>
      <c r="K379" s="139" t="str">
        <f>IF(SP_SUL!M382="","*",SP_SUL!M382)</f>
        <v>ZYU</v>
      </c>
      <c r="L379" s="139" t="str">
        <f>IF(SP_SUL!N382="","*",SP_SUL!N382)</f>
        <v>ZYU1</v>
      </c>
      <c r="M379" s="140">
        <f>IF(SP_SUL!J382="","*",SP_SUL!J382)</f>
        <v>49</v>
      </c>
      <c r="N379" s="144">
        <f>IF(SP_SUL!K382="","*",SP_SUL!K382)</f>
        <v>202</v>
      </c>
      <c r="O379" s="144" t="str">
        <f>IF(SP_SUL!L382="","*",SP_SUL!L382)</f>
        <v>-</v>
      </c>
      <c r="P379" s="143">
        <f>IF(SP_SUL!O382="","*",SP_SUL!O382)</f>
        <v>0.33333333333333331</v>
      </c>
      <c r="Q379" s="143">
        <f>IF(SP_SUL!P382="","*",SP_SUL!P382)</f>
        <v>4.1666666666666664E-2</v>
      </c>
      <c r="R379" s="145" t="str">
        <f>IF(SP_SUL!Q382="","*",CONCATENATE(SP_SUL!Q382," ",SP_SUL!R382))</f>
        <v>1 BINÁRIO</v>
      </c>
      <c r="S379" s="145" t="str">
        <f>IF(SP_SUL!V382="","*",SP_SUL!V382)</f>
        <v>Alison</v>
      </c>
      <c r="T379" s="145" t="str">
        <f>IF(SP_SUL!W382="","*",SP_SUL!W382)</f>
        <v>Deslocamento</v>
      </c>
      <c r="U379" s="137" t="str">
        <f ca="1">_xlfn.XLOOKUP(G379&amp;$U$2,BS_CONTROLE[CHAVE],BS_CONTROLE[Quantidade_11],"-")</f>
        <v>-</v>
      </c>
      <c r="V379" s="137">
        <f ca="1">_xlfn.XLOOKUP(G379&amp;$V$2,BS_CONTROLE[CHAVE],BS_CONTROLE[Quantidade_11],"-")</f>
        <v>0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OPORTUNIDADE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46069</v>
      </c>
      <c r="G381" s="145" t="str">
        <f>IF(SP_SUL!D384="","*",SP_SUL!D384)</f>
        <v>W60</v>
      </c>
      <c r="H381" s="145" t="str">
        <f>IF(SP_SUL!F384="","*",SP_SUL!F384)</f>
        <v>PDM - PEDRA - DESCARGA</v>
      </c>
      <c r="I381" s="145" t="str">
        <f>IF(SP_SUL!H384="","*",SP_SUL!H384)</f>
        <v>102ZKW2</v>
      </c>
      <c r="J381" s="145" t="str">
        <f>IF(SP_SUL!I384="","*",SP_SUL!I384)</f>
        <v>102ZKW2</v>
      </c>
      <c r="K381" s="139" t="str">
        <f>IF(SP_SUL!M384="","*",SP_SUL!M384)</f>
        <v>ZKE-ZWW</v>
      </c>
      <c r="L381" s="139" t="str">
        <f>IF(SP_SUL!N384="","*",SP_SUL!N384)</f>
        <v>K83K802</v>
      </c>
      <c r="M381" s="140">
        <f>IF(SP_SUL!J384="","*",SP_SUL!J384)</f>
        <v>55</v>
      </c>
      <c r="N381" s="144">
        <f>IF(SP_SUL!K384="","*",SP_SUL!K384)</f>
        <v>83</v>
      </c>
      <c r="O381" s="144">
        <f>IF(SP_SUL!L384="","*",SP_SUL!L384)</f>
        <v>83.1</v>
      </c>
      <c r="P381" s="143">
        <f>IF(SP_SUL!O384="","*",SP_SUL!O384)</f>
        <v>0.39583333333333331</v>
      </c>
      <c r="Q381" s="143">
        <f>IF(SP_SUL!P384="","*",SP_SUL!P384)</f>
        <v>4.1666666666666664E-2</v>
      </c>
      <c r="R381" s="145" t="str">
        <f>IF(SP_SUL!Q384="","*",CONCATENATE(SP_SUL!Q384," ",SP_SUL!R384))</f>
        <v>4 VAGÕES</v>
      </c>
      <c r="S381" s="145" t="str">
        <f>IF(SP_SUL!V384="","*",SP_SUL!V384)</f>
        <v>Felipe</v>
      </c>
      <c r="T381" s="145" t="str">
        <f>IF(SP_SUL!W384="","*",SP_SUL!W384)</f>
        <v xml:space="preserve">Descarga de pedra km81+100 </v>
      </c>
      <c r="U381" s="137" t="str">
        <f ca="1">_xlfn.XLOOKUP(G381&amp;$U$2,BS_CONTROLE[CHAVE],BS_CONTROLE[Quantidade_11],"-")</f>
        <v>-</v>
      </c>
      <c r="V381" s="137">
        <f ca="1">_xlfn.XLOOKUP(G381&amp;$V$2,BS_CONTROLE[CHAVE],BS_CONTROLE[Quantidade_11],"-")</f>
        <v>0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OPORTUNIDADE</v>
      </c>
      <c r="B382" s="146" t="str">
        <f>IF(SP_SUL!X385="","*",SP_SUL!X385)</f>
        <v>Oportunidade</v>
      </c>
      <c r="C382" s="146" t="str">
        <f>IF(SP_SUL!Z385="","*",SP_SUL!Z385)</f>
        <v>*</v>
      </c>
      <c r="D382" s="139" t="str">
        <f>IF(SP_SUL!S385="","*",SP_SUL!S385)</f>
        <v>SP SUL</v>
      </c>
      <c r="E382" s="139" t="str">
        <f>IF(SP_SUL!T385="","*",SP_SUL!T385)</f>
        <v>ZKE-ZEV</v>
      </c>
      <c r="F382" s="145">
        <f>IF(SP_SUL!B385="","*",SP_SUL!B385)</f>
        <v>46069</v>
      </c>
      <c r="G382" s="145" t="str">
        <f>IF(SP_SUL!D385="","*",SP_SUL!D385)</f>
        <v>E17</v>
      </c>
      <c r="H382" s="145" t="str">
        <f>IF(SP_SUL!F385="","*",SP_SUL!F385)</f>
        <v>CAMINHÃO DE SOLDA</v>
      </c>
      <c r="I382" s="145" t="str">
        <f>IF(SP_SUL!H385="","*",SP_SUL!H385)</f>
        <v>102ZKW2</v>
      </c>
      <c r="J382" s="145" t="str">
        <f>IF(SP_SUL!I385="","*",SP_SUL!I385)</f>
        <v>102ZKW2</v>
      </c>
      <c r="K382" s="139" t="str">
        <f>IF(SP_SUL!M385="","*",SP_SUL!M385)</f>
        <v>ZKW-ZLU</v>
      </c>
      <c r="L382" s="139" t="str">
        <f>IF(SP_SUL!N385="","*",SP_SUL!N385)</f>
        <v>102ZKW2</v>
      </c>
      <c r="M382" s="140">
        <f>IF(SP_SUL!J385="","*",SP_SUL!J385)</f>
        <v>55</v>
      </c>
      <c r="N382" s="144">
        <f>IF(SP_SUL!K385="","*",SP_SUL!K385)</f>
        <v>100.95099999999999</v>
      </c>
      <c r="O382" s="144">
        <f>IF(SP_SUL!L385="","*",SP_SUL!L385)</f>
        <v>101.16500000000001</v>
      </c>
      <c r="P382" s="143">
        <f>IF(SP_SUL!O385="","*",SP_SUL!O385)</f>
        <v>0.39583333333333331</v>
      </c>
      <c r="Q382" s="143">
        <f>IF(SP_SUL!P385="","*",SP_SUL!P385)</f>
        <v>0.125</v>
      </c>
      <c r="R382" s="145" t="str">
        <f>IF(SP_SUL!Q385="","*",CONCATENATE(SP_SUL!Q385," ",SP_SUL!R385))</f>
        <v>2 Nº DE SOLDA</v>
      </c>
      <c r="S382" s="145" t="str">
        <f>IF(SP_SUL!V385="","*",SP_SUL!V385)</f>
        <v>Higor</v>
      </c>
      <c r="T382" s="145" t="str">
        <f>IF(SP_SUL!W385="","*",SP_SUL!W385)</f>
        <v>Caminhão de solda</v>
      </c>
      <c r="U382" s="137">
        <f ca="1">_xlfn.XLOOKUP(G382&amp;$U$2,BS_CONTROLE[CHAVE],BS_CONTROLE[Quantidade_11],"-")</f>
        <v>0</v>
      </c>
      <c r="V382" s="137">
        <f ca="1">_xlfn.XLOOKUP(G382&amp;$V$2,BS_CONTROLE[CHAVE],BS_CONTROLE[Quantidade_11],"-")</f>
        <v>2</v>
      </c>
      <c r="W382" s="137">
        <f ca="1">_xlfn.XLOOKUP(G382&amp;$W$2,BS_CONTROLE[CHAVE],BS_CONTROLE[Quantidade_11],"-")</f>
        <v>0</v>
      </c>
    </row>
    <row r="383" spans="1:23" hidden="1">
      <c r="A383" s="146" t="str">
        <f>IF(SP_SUL!Y386="","*",SP_SUL!Y386)</f>
        <v>OPORTUNIDADE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ZKE-ZEV</v>
      </c>
      <c r="F383" s="145">
        <f>IF(SP_SUL!B386="","*",SP_SUL!B386)</f>
        <v>46069</v>
      </c>
      <c r="G383" s="145" t="str">
        <f>IF(SP_SUL!D386="","*",SP_SUL!D386)</f>
        <v>V89</v>
      </c>
      <c r="H383" s="145" t="str">
        <f>IF(SP_SUL!F386="","*",SP_SUL!F386)</f>
        <v>MECANIZAÇÃO - SOCADORA</v>
      </c>
      <c r="I383" s="145" t="str">
        <f>IF(SP_SUL!H386="","*",SP_SUL!H386)</f>
        <v>102ZKW2</v>
      </c>
      <c r="J383" s="145" t="str">
        <f>IF(SP_SUL!I386="","*",SP_SUL!I386)</f>
        <v>102ZKW2</v>
      </c>
      <c r="K383" s="139" t="str">
        <f>IF(SP_SUL!M386="","*",SP_SUL!M386)</f>
        <v>ZKW-ZLU</v>
      </c>
      <c r="L383" s="139" t="str">
        <f>IF(SP_SUL!N386="","*",SP_SUL!N386)</f>
        <v>102ZKW2</v>
      </c>
      <c r="M383" s="140">
        <f>IF(SP_SUL!J386="","*",SP_SUL!J386)</f>
        <v>55</v>
      </c>
      <c r="N383" s="144">
        <f>IF(SP_SUL!K386="","*",SP_SUL!K386)</f>
        <v>101.8</v>
      </c>
      <c r="O383" s="144">
        <f>IF(SP_SUL!L386="","*",SP_SUL!L386)</f>
        <v>103.3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480 M</v>
      </c>
      <c r="S383" s="145" t="str">
        <f>IF(SP_SUL!V386="","*",SP_SUL!V386)</f>
        <v>Antonioni</v>
      </c>
      <c r="T383" s="145" t="str">
        <f>IF(SP_SUL!W386="","*",SP_SUL!W386)</f>
        <v xml:space="preserve">Socaria mecanizada </v>
      </c>
      <c r="U383" s="137">
        <f ca="1">_xlfn.XLOOKUP(G383&amp;$U$2,BS_CONTROLE[CHAVE],BS_CONTROLE[Quantidade_11],"-")</f>
        <v>1</v>
      </c>
      <c r="V383" s="137">
        <f ca="1">_xlfn.XLOOKUP(G383&amp;$V$2,BS_CONTROLE[CHAVE],BS_CONTROLE[Quantidade_11],"-")</f>
        <v>0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OPORTUNIDADE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ZKE-ZEV</v>
      </c>
      <c r="F384" s="145">
        <f>IF(SP_SUL!B387="","*",SP_SUL!B387)</f>
        <v>46069</v>
      </c>
      <c r="G384" s="145" t="str">
        <f>IF(SP_SUL!D387="","*",SP_SUL!D387)</f>
        <v>CLEBISON (TP-728)</v>
      </c>
      <c r="H384" s="145" t="str">
        <f>IF(SP_SUL!F387="","*",SP_SUL!F387)</f>
        <v>PDM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ZRB-ZEV</v>
      </c>
      <c r="L384" s="139">
        <f>IF(SP_SUL!N387="","*",SP_SUL!N387)</f>
        <v>1561552</v>
      </c>
      <c r="M384" s="140">
        <f>IF(SP_SUL!J387="","*",SP_SUL!J387)</f>
        <v>55</v>
      </c>
      <c r="N384" s="144">
        <f>IF(SP_SUL!K387="","*",SP_SUL!K387)</f>
        <v>156</v>
      </c>
      <c r="O384" s="144">
        <f>IF(SP_SUL!L387="","*",SP_SUL!L387)</f>
        <v>156.31</v>
      </c>
      <c r="P384" s="143">
        <f>IF(SP_SUL!O387="","*",SP_SUL!O387)</f>
        <v>0.41666666666666669</v>
      </c>
      <c r="Q384" s="143">
        <f>IF(SP_SUL!P387="","*",SP_SUL!P387)</f>
        <v>8.3333333333333329E-2</v>
      </c>
      <c r="R384" s="145" t="str">
        <f>IF(SP_SUL!Q387="","*",CONCATENATE(SP_SUL!Q387," ",SP_SUL!R387))</f>
        <v>1 Nº DE SOLDA</v>
      </c>
      <c r="S384" s="145" t="str">
        <f>IF(SP_SUL!V387="","*",SP_SUL!V387)</f>
        <v>Felipe</v>
      </c>
      <c r="T384" s="145" t="str">
        <f>IF(SP_SUL!W387="","*",SP_SUL!W387)</f>
        <v xml:space="preserve">Execução de solda - Condicionado a temperatura </v>
      </c>
      <c r="U384" s="137" t="str">
        <f ca="1">_xlfn.XLOOKUP(G384&amp;$U$2,BS_CONTROLE[CHAVE],BS_CONTROLE[Quantidade_11],"-")</f>
        <v>-</v>
      </c>
      <c r="V384" s="137">
        <f ca="1">_xlfn.XLOOKUP(G384&amp;$V$2,BS_CONTROLE[CHAVE],BS_CONTROLE[Quantidade_11],"-")</f>
        <v>2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OPORTUNIDADE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ZKE-ZEV</v>
      </c>
      <c r="F385" s="145">
        <f>IF(SP_SUL!B388="","*",SP_SUL!B388)</f>
        <v>46069</v>
      </c>
      <c r="G385" s="145" t="str">
        <f>IF(SP_SUL!D388="","*",SP_SUL!D388)</f>
        <v>ISMAEL(TP-726)</v>
      </c>
      <c r="H385" s="145" t="str">
        <f>IF(SP_SUL!F388="","*",SP_SUL!F388)</f>
        <v>PDM - SOLDA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ZRB-ZEV</v>
      </c>
      <c r="L385" s="139">
        <f>IF(SP_SUL!N388="","*",SP_SUL!N388)</f>
        <v>1561552</v>
      </c>
      <c r="M385" s="140">
        <f>IF(SP_SUL!J388="","*",SP_SUL!J388)</f>
        <v>55</v>
      </c>
      <c r="N385" s="144">
        <f>IF(SP_SUL!K388="","*",SP_SUL!K388)</f>
        <v>156</v>
      </c>
      <c r="O385" s="144">
        <f>IF(SP_SUL!L388="","*",SP_SUL!L388)</f>
        <v>156.31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1 Nº DE SOLDA</v>
      </c>
      <c r="S385" s="145" t="str">
        <f>IF(SP_SUL!V388="","*",SP_SUL!V388)</f>
        <v>Felipe</v>
      </c>
      <c r="T385" s="145" t="str">
        <f>IF(SP_SUL!W388="","*",SP_SUL!W388)</f>
        <v xml:space="preserve">Execução de solda - Condicionado a temperatura </v>
      </c>
      <c r="U385" s="137" t="str">
        <f ca="1">_xlfn.XLOOKUP(G385&amp;$U$2,BS_CONTROLE[CHAVE],BS_CONTROLE[Quantidade_11],"-")</f>
        <v>-</v>
      </c>
      <c r="V385" s="137">
        <f ca="1">_xlfn.XLOOKUP(G385&amp;$V$2,BS_CONTROLE[CHAVE],BS_CONTROLE[Quantidade_11],"-")</f>
        <v>2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Extra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ZKE-ZEV</v>
      </c>
      <c r="F386" s="145">
        <f>IF(SP_SUL!B389="","*",SP_SUL!B389)</f>
        <v>46069</v>
      </c>
      <c r="G386" s="145" t="str">
        <f>IF(SP_SUL!D389="","*",SP_SUL!D389)</f>
        <v>DIEGO (TP-681)</v>
      </c>
      <c r="H386" s="145" t="str">
        <f>IF(SP_SUL!F389="","*",SP_SUL!F389)</f>
        <v>PDM - SUBSTITUIÇÃO - TRILHO</v>
      </c>
      <c r="I386" s="145" t="str">
        <f>IF(SP_SUL!H389="","*",SP_SUL!H389)</f>
        <v>-</v>
      </c>
      <c r="J386" s="145" t="str">
        <f>IF(SP_SUL!I389="","*",SP_SUL!I389)</f>
        <v>-</v>
      </c>
      <c r="K386" s="139" t="str">
        <f>IF(SP_SUL!M389="","*",SP_SUL!M389)</f>
        <v>ZKW-ZLU</v>
      </c>
      <c r="L386" s="139">
        <f>IF(SP_SUL!N389="","*",SP_SUL!N389)</f>
        <v>1051032</v>
      </c>
      <c r="M386" s="140">
        <f>IF(SP_SUL!J389="","*",SP_SUL!J389)</f>
        <v>55</v>
      </c>
      <c r="N386" s="144">
        <f>IF(SP_SUL!K389="","*",SP_SUL!K389)</f>
        <v>104.5</v>
      </c>
      <c r="O386" s="144" t="str">
        <f>IF(SP_SUL!L389="","*",SP_SUL!L389)</f>
        <v>-</v>
      </c>
      <c r="P386" s="143">
        <f>IF(SP_SUL!O389="","*",SP_SUL!O389)</f>
        <v>0.41666666666666669</v>
      </c>
      <c r="Q386" s="143">
        <f>IF(SP_SUL!P389="","*",SP_SUL!P389)</f>
        <v>8.3333333333333329E-2</v>
      </c>
      <c r="R386" s="145" t="str">
        <f>IF(SP_SUL!Q389="","*",CONCATENATE(SP_SUL!Q389," ",SP_SUL!R389))</f>
        <v>312 M</v>
      </c>
      <c r="S386" s="145" t="str">
        <f>IF(SP_SUL!V389="","*",SP_SUL!V389)</f>
        <v>Felipe</v>
      </c>
      <c r="T386" s="145" t="str">
        <f>IF(SP_SUL!W389="","*",SP_SUL!W389)</f>
        <v>PDM - Substituição de trilho</v>
      </c>
      <c r="U386" s="137" t="str">
        <f ca="1">_xlfn.XLOOKUP(G386&amp;$U$2,BS_CONTROLE[CHAVE],BS_CONTROLE[Quantidade_11],"-")</f>
        <v>-</v>
      </c>
      <c r="V386" s="137">
        <f ca="1">_xlfn.XLOOKUP(G386&amp;$V$2,BS_CONTROLE[CHAVE],BS_CONTROLE[Quantidade_11],"-")</f>
        <v>312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OPORTUNIDADE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ZKE-ZEV</v>
      </c>
      <c r="F387" s="145">
        <f>IF(SP_SUL!B390="","*",SP_SUL!B390)</f>
        <v>46069</v>
      </c>
      <c r="G387" s="145" t="str">
        <f>IF(SP_SUL!D390="","*",SP_SUL!D390)</f>
        <v>MATEUS (TP-809)</v>
      </c>
      <c r="H387" s="145" t="str">
        <f>IF(SP_SUL!F390="","*",SP_SUL!F390)</f>
        <v>MODERNIZAÇÃO - SOLDA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ZWI-ZEM</v>
      </c>
      <c r="L387" s="139" t="str">
        <f>IF(SP_SUL!N390="","*",SP_SUL!N390)</f>
        <v>121ZWI1</v>
      </c>
      <c r="M387" s="140">
        <f>IF(SP_SUL!J390="","*",SP_SUL!J390)</f>
        <v>48</v>
      </c>
      <c r="N387" s="144">
        <f>IF(SP_SUL!K390="","*",SP_SUL!K390)</f>
        <v>121</v>
      </c>
      <c r="O387" s="144" t="str">
        <f>IF(SP_SUL!L390="","*",SP_SUL!L390)</f>
        <v>-</v>
      </c>
      <c r="P387" s="143">
        <f>IF(SP_SUL!O390="","*",SP_SUL!O390)</f>
        <v>0.35416666666666669</v>
      </c>
      <c r="Q387" s="143">
        <f>IF(SP_SUL!P390="","*",SP_SUL!P390)</f>
        <v>8.3333333333333329E-2</v>
      </c>
      <c r="R387" s="145" t="str">
        <f>IF(SP_SUL!Q390="","*",CONCATENATE(SP_SUL!Q390," ",SP_SUL!R390))</f>
        <v>1 Nº DE SOLDA</v>
      </c>
      <c r="S387" s="145" t="str">
        <f>IF(SP_SUL!V390="","*",SP_SUL!V390)</f>
        <v>Alison</v>
      </c>
      <c r="T387" s="145" t="str">
        <f>IF(SP_SUL!W390="","*",SP_SUL!W390)</f>
        <v xml:space="preserve">Execução de solda - Condicionado a temperatura </v>
      </c>
      <c r="U387" s="137">
        <f ca="1">_xlfn.XLOOKUP(G387&amp;$U$2,BS_CONTROLE[CHAVE],BS_CONTROLE[Quantidade_11],"-")</f>
        <v>0</v>
      </c>
      <c r="V387" s="137">
        <f ca="1">_xlfn.XLOOKUP(G387&amp;$V$2,BS_CONTROLE[CHAVE],BS_CONTROLE[Quantidade_11],"-")</f>
        <v>2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OPORTUNIDADE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ZKE-ZEV</v>
      </c>
      <c r="F388" s="145">
        <f>IF(SP_SUL!B391="","*",SP_SUL!B391)</f>
        <v>46069</v>
      </c>
      <c r="G388" s="145" t="str">
        <f>IF(SP_SUL!D391="","*",SP_SUL!D391)</f>
        <v>ADENISON (TP-810)</v>
      </c>
      <c r="H388" s="145" t="str">
        <f>IF(SP_SUL!F391="","*",SP_SUL!F391)</f>
        <v>MODERNIZAÇÃO - SOLDA</v>
      </c>
      <c r="I388" s="145" t="str">
        <f>IF(SP_SUL!H391="","*",SP_SUL!H391)</f>
        <v>-</v>
      </c>
      <c r="J388" s="145" t="str">
        <f>IF(SP_SUL!I391="","*",SP_SUL!I391)</f>
        <v>-</v>
      </c>
      <c r="K388" s="139" t="str">
        <f>IF(SP_SUL!M391="","*",SP_SUL!M391)</f>
        <v>ZWI-ZEM</v>
      </c>
      <c r="L388" s="139">
        <f>IF(SP_SUL!N391="","*",SP_SUL!N391)</f>
        <v>1241231</v>
      </c>
      <c r="M388" s="140">
        <f>IF(SP_SUL!J391="","*",SP_SUL!J391)</f>
        <v>48</v>
      </c>
      <c r="N388" s="144">
        <f>IF(SP_SUL!K391="","*",SP_SUL!K391)</f>
        <v>123.929</v>
      </c>
      <c r="O388" s="144" t="str">
        <f>IF(SP_SUL!L391="","*",SP_SUL!L391)</f>
        <v>-</v>
      </c>
      <c r="P388" s="143">
        <f>IF(SP_SUL!O391="","*",SP_SUL!O391)</f>
        <v>0.35416666666666669</v>
      </c>
      <c r="Q388" s="143">
        <f>IF(SP_SUL!P391="","*",SP_SUL!P391)</f>
        <v>8.3333333333333329E-2</v>
      </c>
      <c r="R388" s="145" t="str">
        <f>IF(SP_SUL!Q391="","*",CONCATENATE(SP_SUL!Q391," ",SP_SUL!R391))</f>
        <v>1 Nº DE SOLDA</v>
      </c>
      <c r="S388" s="145" t="str">
        <f>IF(SP_SUL!V391="","*",SP_SUL!V391)</f>
        <v>Alison</v>
      </c>
      <c r="T388" s="145" t="str">
        <f>IF(SP_SUL!W391="","*",SP_SUL!W391)</f>
        <v xml:space="preserve">Execução de solda - Condicionado a temperatura </v>
      </c>
      <c r="U388" s="137">
        <f ca="1">_xlfn.XLOOKUP(G388&amp;$U$2,BS_CONTROLE[CHAVE],BS_CONTROLE[Quantidade_11],"-")</f>
        <v>0</v>
      </c>
      <c r="V388" s="137">
        <f ca="1">_xlfn.XLOOKUP(G388&amp;$V$2,BS_CONTROLE[CHAVE],BS_CONTROLE[Quantidade_11],"-")</f>
        <v>1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OPORTUNIDADE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46069</v>
      </c>
      <c r="G389" s="145" t="str">
        <f>IF(SP_SUL!D392="","*",SP_SUL!D392)</f>
        <v>JACIANO (TF-674)</v>
      </c>
      <c r="H389" s="145" t="str">
        <f>IF(SP_SUL!F392="","*",SP_SUL!F392)</f>
        <v>PDM - SUBSTITUIÇÃO - DORMENTE</v>
      </c>
      <c r="I389" s="145" t="str">
        <f>IF(SP_SUL!H392="","*",SP_SUL!H392)</f>
        <v>-</v>
      </c>
      <c r="J389" s="145" t="str">
        <f>IF(SP_SUL!I392="","*",SP_SUL!I392)</f>
        <v>*</v>
      </c>
      <c r="K389" s="139" t="str">
        <f>IF(SP_SUL!M392="","*",SP_SUL!M392)</f>
        <v>ZEZ</v>
      </c>
      <c r="L389" s="139" t="str">
        <f>IF(SP_SUL!N392="","*",SP_SUL!N392)</f>
        <v>K67ZEV2</v>
      </c>
      <c r="M389" s="140">
        <f>IF(SP_SUL!J392="","*",SP_SUL!J392)</f>
        <v>92</v>
      </c>
      <c r="N389" s="144">
        <f>IF(SP_SUL!K392="","*",SP_SUL!K392)</f>
        <v>66.25</v>
      </c>
      <c r="O389" s="144" t="str">
        <f>IF(SP_SUL!L392="","*",SP_SUL!L392)</f>
        <v>*</v>
      </c>
      <c r="P389" s="143">
        <f>IF(SP_SUL!O392="","*",SP_SUL!O392)</f>
        <v>0.41666666666666669</v>
      </c>
      <c r="Q389" s="143">
        <f>IF(SP_SUL!P392="","*",SP_SUL!P392)</f>
        <v>8.3333333333333329E-2</v>
      </c>
      <c r="R389" s="145" t="str">
        <f>IF(SP_SUL!Q392="","*",CONCATENATE(SP_SUL!Q392," ",SP_SUL!R392))</f>
        <v>15 Nº DE DORMENTES</v>
      </c>
      <c r="S389" s="145" t="str">
        <f>IF(SP_SUL!V392="","*",SP_SUL!V392)</f>
        <v>Moises</v>
      </c>
      <c r="T389" s="145" t="str">
        <f>IF(SP_SUL!W392="","*",SP_SUL!W392)</f>
        <v>PDM - Substituição de dormentes</v>
      </c>
      <c r="U389" s="137">
        <f ca="1">_xlfn.XLOOKUP(G389&amp;$U$2,BS_CONTROLE[CHAVE],BS_CONTROLE[Quantidade_11],"-")</f>
        <v>35</v>
      </c>
      <c r="V389" s="137">
        <f ca="1">_xlfn.XLOOKUP(G389&amp;$V$2,BS_CONTROLE[CHAVE],BS_CONTROLE[Quantidade_11],"-")</f>
        <v>0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SIM</v>
      </c>
      <c r="B390" s="146" t="str">
        <f>IF(SP_SUL!X393="","*",SP_SUL!X393)</f>
        <v>Contrato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46069</v>
      </c>
      <c r="G390" s="145" t="str">
        <f>IF(SP_SUL!D393="","*",SP_SUL!D393)</f>
        <v>A84</v>
      </c>
      <c r="H390" s="145" t="str">
        <f>IF(SP_SUL!F393="","*",SP_SUL!F393)</f>
        <v>DETECÇÃO - RONDA 7 DIAS</v>
      </c>
      <c r="I390" s="145" t="str">
        <f>IF(SP_SUL!H393="","*",SP_SUL!H393)</f>
        <v>ZEV-2</v>
      </c>
      <c r="J390" s="145" t="str">
        <f>IF(SP_SUL!I393="","*",SP_SUL!I393)</f>
        <v>ZPT109</v>
      </c>
      <c r="K390" s="139" t="str">
        <f>IF(SP_SUL!M393="","*",SP_SUL!M393)</f>
        <v>ZEV-ZPT</v>
      </c>
      <c r="L390" s="139" t="str">
        <f>IF(SP_SUL!N393="","*",SP_SUL!N393)</f>
        <v>ZEVZPT</v>
      </c>
      <c r="M390" s="140">
        <f>IF(SP_SUL!J393="","*",SP_SUL!J393)</f>
        <v>92</v>
      </c>
      <c r="N390" s="144">
        <f>IF(SP_SUL!K393="","*",SP_SUL!K393)</f>
        <v>66</v>
      </c>
      <c r="O390" s="144" t="str">
        <f>IF(SP_SUL!L393="","*",SP_SUL!L393)</f>
        <v>-</v>
      </c>
      <c r="P390" s="143">
        <f>IF(SP_SUL!O393="","*",SP_SUL!O393)</f>
        <v>0.3125</v>
      </c>
      <c r="Q390" s="143">
        <f>IF(SP_SUL!P393="","*",SP_SUL!P393)</f>
        <v>4.1666666666666664E-2</v>
      </c>
      <c r="R390" s="145" t="str">
        <f>IF(SP_SUL!Q393="","*",CONCATENATE(SP_SUL!Q393," ",SP_SUL!R393))</f>
        <v>52 KM</v>
      </c>
      <c r="S390" s="145" t="str">
        <f>IF(SP_SUL!V393="","*",SP_SUL!V393)</f>
        <v>Jhon</v>
      </c>
      <c r="T390" s="145" t="str">
        <f>IF(SP_SUL!W393="","*",SP_SUL!W393)</f>
        <v>Inspeção R7D</v>
      </c>
      <c r="U390" s="137">
        <f ca="1">_xlfn.XLOOKUP(G390&amp;$U$2,BS_CONTROLE[CHAVE],BS_CONTROLE[Quantidade_11],"-")</f>
        <v>50</v>
      </c>
      <c r="V390" s="137">
        <f ca="1">_xlfn.XLOOKUP(G390&amp;$V$2,BS_CONTROLE[CHAVE],BS_CONTROLE[Quantidade_11],"-")</f>
        <v>52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SIM</v>
      </c>
      <c r="B391" s="146" t="str">
        <f>IF(SP_SUL!X394="","*",SP_SUL!X394)</f>
        <v>Contrato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46069</v>
      </c>
      <c r="G391" s="145" t="str">
        <f>IF(SP_SUL!D394="","*",SP_SUL!D394)</f>
        <v>W61</v>
      </c>
      <c r="H391" s="145" t="str">
        <f>IF(SP_SUL!F394="","*",SP_SUL!F394)</f>
        <v>DESLOCAMENTO</v>
      </c>
      <c r="I391" s="145" t="str">
        <f>IF(SP_SUL!H394="","*",SP_SUL!H394)</f>
        <v>K67ZEV2</v>
      </c>
      <c r="J391" s="145" t="str">
        <f>IF(SP_SUL!I394="","*",SP_SUL!I394)</f>
        <v>K67ZEV2</v>
      </c>
      <c r="K391" s="139" t="str">
        <f>IF(SP_SUL!M394="","*",SP_SUL!M394)</f>
        <v>ZXW-ZGP</v>
      </c>
      <c r="L391" s="139" t="str">
        <f>IF(SP_SUL!N394="","*",SP_SUL!N394)</f>
        <v>K84ZXW2</v>
      </c>
      <c r="M391" s="140">
        <f>IF(SP_SUL!J394="","*",SP_SUL!J394)</f>
        <v>92</v>
      </c>
      <c r="N391" s="144">
        <f>IF(SP_SUL!K394="","*",SP_SUL!K394)</f>
        <v>83.7</v>
      </c>
      <c r="O391" s="144" t="str">
        <f>IF(SP_SUL!L394="","*",SP_SUL!L394)</f>
        <v>-</v>
      </c>
      <c r="P391" s="143">
        <f>IF(SP_SUL!O394="","*",SP_SUL!O394)</f>
        <v>0.33333333333333331</v>
      </c>
      <c r="Q391" s="143">
        <f>IF(SP_SUL!P394="","*",SP_SUL!P394)</f>
        <v>4.1666666666666664E-2</v>
      </c>
      <c r="R391" s="145" t="str">
        <f>IF(SP_SUL!Q394="","*",CONCATENATE(SP_SUL!Q394," ",SP_SUL!R394))</f>
        <v>1 BINÁRIO</v>
      </c>
      <c r="S391" s="145" t="str">
        <f>IF(SP_SUL!V394="","*",SP_SUL!V394)</f>
        <v>Moises</v>
      </c>
      <c r="T391" s="145" t="str">
        <f>IF(SP_SUL!W394="","*",SP_SUL!W394)</f>
        <v>Deslocamento das turmas</v>
      </c>
      <c r="U391" s="137">
        <f ca="1">_xlfn.XLOOKUP(G391&amp;$U$2,BS_CONTROLE[CHAVE],BS_CONTROLE[Quantidade_11],"-")</f>
        <v>1</v>
      </c>
      <c r="V391" s="137">
        <f ca="1">_xlfn.XLOOKUP(G391&amp;$V$2,BS_CONTROLE[CHAVE],BS_CONTROLE[Quantidade_11],"-")</f>
        <v>1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SIM</v>
      </c>
      <c r="B392" s="146" t="str">
        <f>IF(SP_SUL!X395="","*",SP_SUL!X395)</f>
        <v>Contrato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46069</v>
      </c>
      <c r="G392" s="145" t="str">
        <f>IF(SP_SUL!D395="","*",SP_SUL!D395)</f>
        <v>W62</v>
      </c>
      <c r="H392" s="145" t="str">
        <f>IF(SP_SUL!F395="","*",SP_SUL!F395)</f>
        <v>DESLOCAMENTO</v>
      </c>
      <c r="I392" s="145" t="str">
        <f>IF(SP_SUL!H395="","*",SP_SUL!H395)</f>
        <v>ZDRZPT</v>
      </c>
      <c r="J392" s="145" t="str">
        <f>IF(SP_SUL!I395="","*",SP_SUL!I395)</f>
        <v>ZDRZPT</v>
      </c>
      <c r="K392" s="139" t="str">
        <f>IF(SP_SUL!M395="","*",SP_SUL!M395)</f>
        <v>ZXW-ZGP</v>
      </c>
      <c r="L392" s="139" t="str">
        <f>IF(SP_SUL!N395="","*",SP_SUL!N395)</f>
        <v>K84ZXW2</v>
      </c>
      <c r="M392" s="140">
        <f>IF(SP_SUL!J395="","*",SP_SUL!J395)</f>
        <v>92</v>
      </c>
      <c r="N392" s="144">
        <f>IF(SP_SUL!K395="","*",SP_SUL!K395)</f>
        <v>83.7</v>
      </c>
      <c r="O392" s="144" t="str">
        <f>IF(SP_SUL!L395="","*",SP_SUL!L395)</f>
        <v>-</v>
      </c>
      <c r="P392" s="143">
        <f>IF(SP_SUL!O395="","*",SP_SUL!O395)</f>
        <v>0.33333333333333331</v>
      </c>
      <c r="Q392" s="143">
        <f>IF(SP_SUL!P395="","*",SP_SUL!P395)</f>
        <v>4.1666666666666664E-2</v>
      </c>
      <c r="R392" s="145" t="str">
        <f>IF(SP_SUL!Q395="","*",CONCATENATE(SP_SUL!Q395," ",SP_SUL!R395))</f>
        <v>1 BINÁRIO</v>
      </c>
      <c r="S392" s="145" t="str">
        <f>IF(SP_SUL!V395="","*",SP_SUL!V395)</f>
        <v>Moises</v>
      </c>
      <c r="T392" s="145" t="str">
        <f>IF(SP_SUL!W395="","*",SP_SUL!W395)</f>
        <v>Deslocamento das turmas</v>
      </c>
      <c r="U392" s="137">
        <f ca="1">_xlfn.XLOOKUP(G392&amp;$U$2,BS_CONTROLE[CHAVE],BS_CONTROLE[Quantidade_11],"-")</f>
        <v>0</v>
      </c>
      <c r="V392" s="137">
        <f ca="1">_xlfn.XLOOKUP(G392&amp;$V$2,BS_CONTROLE[CHAVE],BS_CONTROLE[Quantidade_11],"-")</f>
        <v>1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OPORTUNIDADE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ZPT-ZPG</v>
      </c>
      <c r="F393" s="145">
        <f>IF(SP_SUL!B396="","*",SP_SUL!B396)</f>
        <v>46069</v>
      </c>
      <c r="G393" s="145" t="str">
        <f>IF(SP_SUL!D396="","*",SP_SUL!D396)</f>
        <v>EXPANSÃO TURMA 1</v>
      </c>
      <c r="H393" s="145" t="str">
        <f>IF(SP_SUL!F396="","*",SP_SUL!F396)</f>
        <v>EXPANSÃO - SOLDA</v>
      </c>
      <c r="I393" s="145" t="str">
        <f>IF(SP_SUL!H396="","*",SP_SUL!H396)</f>
        <v>-</v>
      </c>
      <c r="J393" s="145" t="str">
        <f>IF(SP_SUL!I396="","*",SP_SUL!I396)</f>
        <v>-</v>
      </c>
      <c r="K393" s="139" t="str">
        <f>IF(SP_SUL!M396="","*",SP_SUL!M396)</f>
        <v>PAT-ZGM</v>
      </c>
      <c r="L393" s="139" t="str">
        <f>IF(SP_SUL!N396="","*",SP_SUL!N396)</f>
        <v>PAT1102</v>
      </c>
      <c r="M393" s="140">
        <f>IF(SP_SUL!J396="","*",SP_SUL!J396)</f>
        <v>53</v>
      </c>
      <c r="N393" s="144">
        <f>IF(SP_SUL!K396="","*",SP_SUL!K396)</f>
        <v>108.9</v>
      </c>
      <c r="O393" s="144" t="str">
        <f>IF(SP_SUL!L396="","*",SP_SUL!L396)</f>
        <v>-</v>
      </c>
      <c r="P393" s="143">
        <f>IF(SP_SUL!O396="","*",SP_SUL!O396)</f>
        <v>0.35416666666666669</v>
      </c>
      <c r="Q393" s="143">
        <f>IF(SP_SUL!P396="","*",SP_SUL!P396)</f>
        <v>6.25E-2</v>
      </c>
      <c r="R393" s="145" t="str">
        <f>IF(SP_SUL!Q396="","*",CONCATENATE(SP_SUL!Q396," ",SP_SUL!R396))</f>
        <v>1 Nº DE SOLDA</v>
      </c>
      <c r="S393" s="145" t="str">
        <f>IF(SP_SUL!V396="","*",SP_SUL!V396)</f>
        <v>Pedro</v>
      </c>
      <c r="T393" s="145" t="str">
        <f>IF(SP_SUL!W396="","*",SP_SUL!W396)</f>
        <v xml:space="preserve">Execução de solda - Condicionado a temperatura </v>
      </c>
      <c r="U393" s="137">
        <f ca="1">_xlfn.XLOOKUP(G393&amp;$U$2,BS_CONTROLE[CHAVE],BS_CONTROLE[Quantidade_11],"-")</f>
        <v>2</v>
      </c>
      <c r="V393" s="137">
        <f ca="1">_xlfn.XLOOKUP(G393&amp;$V$2,BS_CONTROLE[CHAVE],BS_CONTROLE[Quantidade_11],"-")</f>
        <v>1040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Oportunidade</v>
      </c>
      <c r="C394" s="146" t="str">
        <f>IF(SP_SUL!Z397="","*",SP_SUL!Z397)</f>
        <v>*</v>
      </c>
      <c r="D394" s="139" t="str">
        <f>IF(SP_SUL!S397="","*",SP_SUL!S397)</f>
        <v>SP SUL</v>
      </c>
      <c r="E394" s="139" t="str">
        <f>IF(SP_SUL!T397="","*",SP_SUL!T397)</f>
        <v>ZPT-ZPG</v>
      </c>
      <c r="F394" s="145">
        <f>IF(SP_SUL!B397="","*",SP_SUL!B397)</f>
        <v>46069</v>
      </c>
      <c r="G394" s="145" t="str">
        <f>IF(SP_SUL!D397="","*",SP_SUL!D397)</f>
        <v>RAFAEL (TP-695)</v>
      </c>
      <c r="H394" s="145" t="str">
        <f>IF(SP_SUL!F397="","*",SP_SUL!F397)</f>
        <v>JIC</v>
      </c>
      <c r="I394" s="145" t="str">
        <f>IF(SP_SUL!H397="","*",SP_SUL!H397)</f>
        <v>-</v>
      </c>
      <c r="J394" s="145" t="str">
        <f>IF(SP_SUL!I397="","*",SP_SUL!I397)</f>
        <v>-</v>
      </c>
      <c r="K394" s="139" t="str">
        <f>IF(SP_SUL!M397="","*",SP_SUL!M397)</f>
        <v>ZGM-ZZV</v>
      </c>
      <c r="L394" s="139">
        <f>IF(SP_SUL!N397="","*",SP_SUL!N397)</f>
        <v>1181172</v>
      </c>
      <c r="M394" s="140">
        <f>IF(SP_SUL!J397="","*",SP_SUL!J397)</f>
        <v>53</v>
      </c>
      <c r="N394" s="144">
        <f>IF(SP_SUL!K397="","*",SP_SUL!K397)</f>
        <v>116.81</v>
      </c>
      <c r="O394" s="144" t="str">
        <f>IF(SP_SUL!L397="","*",SP_SUL!L397)</f>
        <v>-</v>
      </c>
      <c r="P394" s="143">
        <f>IF(SP_SUL!O397="","*",SP_SUL!O397)</f>
        <v>0.45833333333333331</v>
      </c>
      <c r="Q394" s="143">
        <f>IF(SP_SUL!P397="","*",SP_SUL!P397)</f>
        <v>8.3333333333333329E-2</v>
      </c>
      <c r="R394" s="145" t="str">
        <f>IF(SP_SUL!Q397="","*",CONCATENATE(SP_SUL!Q397," ",SP_SUL!R397))</f>
        <v>1 Nº DE PEÇAS</v>
      </c>
      <c r="S394" s="145" t="str">
        <f>IF(SP_SUL!V397="","*",SP_SUL!V397)</f>
        <v>Moises</v>
      </c>
      <c r="T394" s="145" t="str">
        <f>IF(SP_SUL!W397="","*",SP_SUL!W397)</f>
        <v>Substituição de JIC</v>
      </c>
      <c r="U394" s="137" t="str">
        <f ca="1">_xlfn.XLOOKUP(G394&amp;$U$2,BS_CONTROLE[CHAVE],BS_CONTROLE[Quantidade_11],"-")</f>
        <v>-</v>
      </c>
      <c r="V394" s="137">
        <f ca="1">_xlfn.XLOOKUP(G394&amp;$V$2,BS_CONTROLE[CHAVE],BS_CONTROLE[Quantidade_11],"-")</f>
        <v>0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OPORTUNIDADE</v>
      </c>
      <c r="B397" s="146" t="str">
        <f>IF(SP_SUL!X400="","*",SP_SUL!X400)</f>
        <v>Oportunidade</v>
      </c>
      <c r="C397" s="146" t="str">
        <f>IF(SP_SUL!Z400="","*",SP_SUL!Z400)</f>
        <v>*</v>
      </c>
      <c r="D397" s="139" t="str">
        <f>IF(SP_SUL!S400="","*",SP_SUL!S400)</f>
        <v>SP SUL</v>
      </c>
      <c r="E397" s="139" t="str">
        <f>IF(SP_SUL!T400="","*",SP_SUL!T400)</f>
        <v>ZBV-ZRX</v>
      </c>
      <c r="F397" s="145">
        <f>IF(SP_SUL!B400="","*",SP_SUL!B400)</f>
        <v>46070</v>
      </c>
      <c r="G397" s="145" t="str">
        <f>IF(SP_SUL!D400="","*",SP_SUL!D400)</f>
        <v>EXPANSÃO TURMA 1</v>
      </c>
      <c r="H397" s="145" t="str">
        <f>IF(SP_SUL!F400="","*",SP_SUL!F400)</f>
        <v>EXPANSÃO - SOLDA</v>
      </c>
      <c r="I397" s="145" t="str">
        <f>IF(SP_SUL!H400="","*",SP_SUL!H400)</f>
        <v>-</v>
      </c>
      <c r="J397" s="145" t="str">
        <f>IF(SP_SUL!I400="","*",SP_SUL!I400)</f>
        <v>-</v>
      </c>
      <c r="K397" s="139" t="str">
        <f>IF(SP_SUL!M400="","*",SP_SUL!M400)</f>
        <v>ZCD</v>
      </c>
      <c r="L397" s="139" t="str">
        <f>IF(SP_SUL!N400="","*",SP_SUL!N400)</f>
        <v>109ZCD2</v>
      </c>
      <c r="M397" s="140">
        <f>IF(SP_SUL!J400="","*",SP_SUL!J400)</f>
        <v>170</v>
      </c>
      <c r="N397" s="144">
        <f>IF(SP_SUL!K400="","*",SP_SUL!K400)</f>
        <v>110.87</v>
      </c>
      <c r="O397" s="144">
        <f>IF(SP_SUL!L400="","*",SP_SUL!L400)</f>
        <v>111.62</v>
      </c>
      <c r="P397" s="143">
        <f>IF(SP_SUL!O400="","*",SP_SUL!O400)</f>
        <v>0.35416666666666669</v>
      </c>
      <c r="Q397" s="143">
        <f>IF(SP_SUL!P400="","*",SP_SUL!P400)</f>
        <v>0.125</v>
      </c>
      <c r="R397" s="145" t="str">
        <f>IF(SP_SUL!Q400="","*",CONCATENATE(SP_SUL!Q400," ",SP_SUL!R400))</f>
        <v>1 Nº DE SOLDA</v>
      </c>
      <c r="S397" s="145" t="str">
        <f>IF(SP_SUL!V400="","*",SP_SUL!V400)</f>
        <v>Fabio</v>
      </c>
      <c r="T397" s="145" t="str">
        <f>IF(SP_SUL!W400="","*",SP_SUL!W400)</f>
        <v>Execução de solda - Condicionado a temperatura + Alívio de tensão</v>
      </c>
      <c r="U397" s="137">
        <f ca="1">_xlfn.XLOOKUP(G397&amp;$U$2,BS_CONTROLE[CHAVE],BS_CONTROLE[Quantidade_11],"-")</f>
        <v>2</v>
      </c>
      <c r="V397" s="137">
        <f ca="1">_xlfn.XLOOKUP(G397&amp;$V$2,BS_CONTROLE[CHAVE],BS_CONTROLE[Quantidade_11],"-")</f>
        <v>1040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OPORTUNIDADE</v>
      </c>
      <c r="B398" s="146" t="str">
        <f>IF(SP_SUL!X401="","*",SP_SUL!X401)</f>
        <v>Oportunidade</v>
      </c>
      <c r="C398" s="146" t="str">
        <f>IF(SP_SUL!Z401="","*",SP_SUL!Z401)</f>
        <v>*</v>
      </c>
      <c r="D398" s="139" t="str">
        <f>IF(SP_SUL!S401="","*",SP_SUL!S401)</f>
        <v>SP SUL</v>
      </c>
      <c r="E398" s="139" t="str">
        <f>IF(SP_SUL!T401="","*",SP_SUL!T401)</f>
        <v>ZBV-ZRX</v>
      </c>
      <c r="F398" s="145">
        <f>IF(SP_SUL!B401="","*",SP_SUL!B401)</f>
        <v>46070</v>
      </c>
      <c r="G398" s="145" t="str">
        <f>IF(SP_SUL!D401="","*",SP_SUL!D401)</f>
        <v>KLECIO (TP-699)</v>
      </c>
      <c r="H398" s="145" t="str">
        <f>IF(SP_SUL!F401="","*",SP_SUL!F401)</f>
        <v>PDM - SOLDA</v>
      </c>
      <c r="I398" s="145" t="str">
        <f>IF(SP_SUL!H401="","*",SP_SUL!H401)</f>
        <v>-</v>
      </c>
      <c r="J398" s="145" t="str">
        <f>IF(SP_SUL!I401="","*",SP_SUL!I401)</f>
        <v>-</v>
      </c>
      <c r="K398" s="139" t="str">
        <f>IF(SP_SUL!M401="","*",SP_SUL!M401)</f>
        <v>ZAC-S</v>
      </c>
      <c r="L398" s="139" t="str">
        <f>IF(SP_SUL!N401="","*",SP_SUL!N401)</f>
        <v>ZACS</v>
      </c>
      <c r="M398" s="140">
        <f>IF(SP_SUL!J401="","*",SP_SUL!J401)</f>
        <v>68</v>
      </c>
      <c r="N398" s="144">
        <f>IF(SP_SUL!K401="","*",SP_SUL!K401)</f>
        <v>77.212999999999994</v>
      </c>
      <c r="O398" s="144" t="str">
        <f>IF(SP_SUL!L401="","*",SP_SUL!L401)</f>
        <v>-</v>
      </c>
      <c r="P398" s="143">
        <f>IF(SP_SUL!O401="","*",SP_SUL!O401)</f>
        <v>0.375</v>
      </c>
      <c r="Q398" s="143">
        <f>IF(SP_SUL!P401="","*",SP_SUL!P401)</f>
        <v>6.25E-2</v>
      </c>
      <c r="R398" s="145" t="str">
        <f>IF(SP_SUL!Q401="","*",CONCATENATE(SP_SUL!Q401," ",SP_SUL!R401))</f>
        <v>1 Nº DE SOLDA</v>
      </c>
      <c r="S398" s="145" t="str">
        <f>IF(SP_SUL!V401="","*",SP_SUL!V401)</f>
        <v xml:space="preserve">Klecio </v>
      </c>
      <c r="T398" s="145" t="str">
        <f>IF(SP_SUL!W401="","*",SP_SUL!W401)</f>
        <v xml:space="preserve">Execução de solda - Condicionado a temperatura </v>
      </c>
      <c r="U398" s="137">
        <f ca="1">_xlfn.XLOOKUP(G398&amp;$U$2,BS_CONTROLE[CHAVE],BS_CONTROLE[Quantidade_11],"-")</f>
        <v>1</v>
      </c>
      <c r="V398" s="137">
        <f ca="1">_xlfn.XLOOKUP(G398&amp;$V$2,BS_CONTROLE[CHAVE],BS_CONTROLE[Quantidade_11],"-")</f>
        <v>0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SIM</v>
      </c>
      <c r="B399" s="146" t="str">
        <f>IF(SP_SUL!X402="","*",SP_SUL!X402)</f>
        <v>Contrato</v>
      </c>
      <c r="C399" s="146" t="str">
        <f>IF(SP_SUL!Z402="","*",SP_SUL!Z402)</f>
        <v>*</v>
      </c>
      <c r="D399" s="139" t="str">
        <f>IF(SP_SUL!S402="","*",SP_SUL!S402)</f>
        <v>SP SUL</v>
      </c>
      <c r="E399" s="139" t="str">
        <f>IF(SP_SUL!T402="","*",SP_SUL!T402)</f>
        <v>ZBV-ZRX</v>
      </c>
      <c r="F399" s="145">
        <f>IF(SP_SUL!B402="","*",SP_SUL!B402)</f>
        <v>46070</v>
      </c>
      <c r="G399" s="145" t="str">
        <f>IF(SP_SUL!D402="","*",SP_SUL!D402)</f>
        <v>E42</v>
      </c>
      <c r="H399" s="145" t="str">
        <f>IF(SP_SUL!F402="","*",SP_SUL!F402)</f>
        <v>TRILHEIRO - DESCARGA</v>
      </c>
      <c r="I399" s="145" t="str">
        <f>IF(SP_SUL!H402="","*",SP_SUL!H402)</f>
        <v>ZBV3</v>
      </c>
      <c r="J399" s="145" t="str">
        <f>IF(SP_SUL!I402="","*",SP_SUL!I402)</f>
        <v>ZBV3</v>
      </c>
      <c r="K399" s="139" t="str">
        <f>IF(SP_SUL!M402="","*",SP_SUL!M402)</f>
        <v>ZBM-ZHO</v>
      </c>
      <c r="L399" s="139" t="str">
        <f>IF(SP_SUL!N402="","*",SP_SUL!N402)</f>
        <v>ZBM1/ZK57ZHO</v>
      </c>
      <c r="M399" s="140">
        <f>IF(SP_SUL!J402="","*",SP_SUL!J402)</f>
        <v>68</v>
      </c>
      <c r="N399" s="144">
        <f>IF(SP_SUL!K402="","*",SP_SUL!K402)</f>
        <v>54.96</v>
      </c>
      <c r="O399" s="144">
        <f>IF(SP_SUL!L402="","*",SP_SUL!L402)</f>
        <v>57.484000000000002</v>
      </c>
      <c r="P399" s="143">
        <f>IF(SP_SUL!O402="","*",SP_SUL!O402)</f>
        <v>0.4375</v>
      </c>
      <c r="Q399" s="143">
        <f>IF(SP_SUL!P402="","*",SP_SUL!P402)</f>
        <v>0.16666666666666666</v>
      </c>
      <c r="R399" s="145" t="str">
        <f>IF(SP_SUL!Q402="","*",CONCATENATE(SP_SUL!Q402," ",SP_SUL!R402))</f>
        <v>2496 M</v>
      </c>
      <c r="S399" s="145" t="str">
        <f>IF(SP_SUL!V402="","*",SP_SUL!V402)</f>
        <v>Israel</v>
      </c>
      <c r="T399" s="145" t="str">
        <f>IF(SP_SUL!W402="","*",SP_SUL!W402)</f>
        <v>Descarga de trilho</v>
      </c>
      <c r="U399" s="137">
        <f ca="1">_xlfn.XLOOKUP(G399&amp;$U$2,BS_CONTROLE[CHAVE],BS_CONTROLE[Quantidade_11],"-")</f>
        <v>0</v>
      </c>
      <c r="V399" s="137">
        <f ca="1">_xlfn.XLOOKUP(G399&amp;$V$2,BS_CONTROLE[CHAVE],BS_CONTROLE[Quantidade_11],"-")</f>
        <v>1872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OPORTUNIDADE</v>
      </c>
      <c r="B401" s="146" t="str">
        <f>IF(SP_SUL!X404="","*",SP_SUL!X404)</f>
        <v>Oportunidade</v>
      </c>
      <c r="C401" s="146" t="str">
        <f>IF(SP_SUL!Z404="","*",SP_SUL!Z404)</f>
        <v>*</v>
      </c>
      <c r="D401" s="139" t="str">
        <f>IF(SP_SUL!S404="","*",SP_SUL!S404)</f>
        <v>SP SUL</v>
      </c>
      <c r="E401" s="139" t="str">
        <f>IF(SP_SUL!T404="","*",SP_SUL!T404)</f>
        <v>ZBV-ZKE</v>
      </c>
      <c r="F401" s="145">
        <f>IF(SP_SUL!B404="","*",SP_SUL!B404)</f>
        <v>46070</v>
      </c>
      <c r="G401" s="145" t="str">
        <f>IF(SP_SUL!D404="","*",SP_SUL!D404)</f>
        <v>ROGÉRIO (TP-730)</v>
      </c>
      <c r="H401" s="145" t="str">
        <f>IF(SP_SUL!F404="","*",SP_SUL!F404)</f>
        <v>PDM - SUBSTITUIÇÃO - DORMENTE</v>
      </c>
      <c r="I401" s="145" t="str">
        <f>IF(SP_SUL!H404="","*",SP_SUL!H404)</f>
        <v>-</v>
      </c>
      <c r="J401" s="145" t="str">
        <f>IF(SP_SUL!I404="","*",SP_SUL!I404)</f>
        <v>-</v>
      </c>
      <c r="K401" s="139" t="str">
        <f>IF(SP_SUL!M404="","*",SP_SUL!M404)</f>
        <v>ZXI-ZIC</v>
      </c>
      <c r="L401" s="139" t="str">
        <f>IF(SP_SUL!N404="","*",SP_SUL!N404)</f>
        <v>224ZIC1</v>
      </c>
      <c r="M401" s="140">
        <f>IF(SP_SUL!J404="","*",SP_SUL!J404)</f>
        <v>49</v>
      </c>
      <c r="N401" s="144">
        <f>IF(SP_SUL!K404="","*",SP_SUL!K404)</f>
        <v>225</v>
      </c>
      <c r="O401" s="144" t="str">
        <f>IF(SP_SUL!L404="","*",SP_SUL!L404)</f>
        <v>-</v>
      </c>
      <c r="P401" s="143">
        <f>IF(SP_SUL!O404="","*",SP_SUL!O404)</f>
        <v>0.375</v>
      </c>
      <c r="Q401" s="143">
        <f>IF(SP_SUL!P404="","*",SP_SUL!P404)</f>
        <v>8.3333333333333329E-2</v>
      </c>
      <c r="R401" s="145" t="str">
        <f>IF(SP_SUL!Q404="","*",CONCATENATE(SP_SUL!Q404," ",SP_SUL!R404))</f>
        <v>20 Nº DE DORMENTES</v>
      </c>
      <c r="S401" s="145" t="str">
        <f>IF(SP_SUL!V404="","*",SP_SUL!V404)</f>
        <v>Henrique</v>
      </c>
      <c r="T401" s="145" t="str">
        <f>IF(SP_SUL!W404="","*",SP_SUL!W404)</f>
        <v xml:space="preserve">PDM - Substituição de dormentes </v>
      </c>
      <c r="U401" s="137">
        <f ca="1">_xlfn.XLOOKUP(G401&amp;$U$2,BS_CONTROLE[CHAVE],BS_CONTROLE[Quantidade_11],"-")</f>
        <v>43</v>
      </c>
      <c r="V401" s="137">
        <f ca="1">_xlfn.XLOOKUP(G401&amp;$V$2,BS_CONTROLE[CHAVE],BS_CONTROLE[Quantidade_11],"-")</f>
        <v>0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OPORTUNIDADE</v>
      </c>
      <c r="B402" s="146" t="str">
        <f>IF(SP_SUL!X405="","*",SP_SUL!X405)</f>
        <v>Oportunidade</v>
      </c>
      <c r="C402" s="146" t="str">
        <f>IF(SP_SUL!Z405="","*",SP_SUL!Z405)</f>
        <v>*</v>
      </c>
      <c r="D402" s="139" t="str">
        <f>IF(SP_SUL!S405="","*",SP_SUL!S405)</f>
        <v>SP SUL</v>
      </c>
      <c r="E402" s="139" t="str">
        <f>IF(SP_SUL!T405="","*",SP_SUL!T405)</f>
        <v>ZBV-ZKE</v>
      </c>
      <c r="F402" s="145">
        <f>IF(SP_SUL!B405="","*",SP_SUL!B405)</f>
        <v>46070</v>
      </c>
      <c r="G402" s="145" t="str">
        <f>IF(SP_SUL!D405="","*",SP_SUL!D405)</f>
        <v>W59</v>
      </c>
      <c r="H402" s="145" t="str">
        <f>IF(SP_SUL!F405="","*",SP_SUL!F405)</f>
        <v>PDM - DESCARGA - DORMENTE</v>
      </c>
      <c r="I402" s="145" t="str">
        <f>IF(SP_SUL!H405="","*",SP_SUL!H405)</f>
        <v>ZYU1</v>
      </c>
      <c r="J402" s="145" t="str">
        <f>IF(SP_SUL!I405="","*",SP_SUL!I405)</f>
        <v>ZYU1</v>
      </c>
      <c r="K402" s="139" t="str">
        <f>IF(SP_SUL!M405="","*",SP_SUL!M405)</f>
        <v>ZXI-ZIC</v>
      </c>
      <c r="L402" s="139" t="str">
        <f>IF(SP_SUL!N405="","*",SP_SUL!N405)</f>
        <v>224ZIC1</v>
      </c>
      <c r="M402" s="140">
        <f>IF(SP_SUL!J405="","*",SP_SUL!J405)</f>
        <v>49</v>
      </c>
      <c r="N402" s="144">
        <f>IF(SP_SUL!K405="","*",SP_SUL!K405)</f>
        <v>225</v>
      </c>
      <c r="O402" s="144">
        <f>IF(SP_SUL!L405="","*",SP_SUL!L405)</f>
        <v>225.5</v>
      </c>
      <c r="P402" s="143">
        <f>IF(SP_SUL!O405="","*",SP_SUL!O405)</f>
        <v>0.375</v>
      </c>
      <c r="Q402" s="143">
        <f>IF(SP_SUL!P405="","*",SP_SUL!P405)</f>
        <v>4.1666666666666664E-2</v>
      </c>
      <c r="R402" s="145" t="str">
        <f>IF(SP_SUL!Q405="","*",CONCATENATE(SP_SUL!Q405," ",SP_SUL!R405))</f>
        <v>196 Nº DE DORMENTES</v>
      </c>
      <c r="S402" s="145" t="str">
        <f>IF(SP_SUL!V405="","*",SP_SUL!V405)</f>
        <v>Henrique</v>
      </c>
      <c r="T402" s="145" t="str">
        <f>IF(SP_SUL!W405="","*",SP_SUL!W405)</f>
        <v>Descarga de dormentes</v>
      </c>
      <c r="U402" s="137">
        <f ca="1">_xlfn.XLOOKUP(G402&amp;$U$2,BS_CONTROLE[CHAVE],BS_CONTROLE[Quantidade_11],"-")</f>
        <v>196</v>
      </c>
      <c r="V402" s="137">
        <f ca="1">_xlfn.XLOOKUP(G402&amp;$V$2,BS_CONTROLE[CHAVE],BS_CONTROLE[Quantidade_11],"-")</f>
        <v>1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OPORTUNIDADE</v>
      </c>
      <c r="B403" s="146" t="str">
        <f>IF(SP_SUL!X406="","*",SP_SUL!X406)</f>
        <v>Oportunidade</v>
      </c>
      <c r="C403" s="146" t="str">
        <f>IF(SP_SUL!Z406="","*",SP_SUL!Z406)</f>
        <v>*</v>
      </c>
      <c r="D403" s="139" t="str">
        <f>IF(SP_SUL!S406="","*",SP_SUL!S406)</f>
        <v>SP SUL</v>
      </c>
      <c r="E403" s="139" t="str">
        <f>IF(SP_SUL!T406="","*",SP_SUL!T406)</f>
        <v>ZBV-ZKE</v>
      </c>
      <c r="F403" s="145">
        <f>IF(SP_SUL!B406="","*",SP_SUL!B406)</f>
        <v>46070</v>
      </c>
      <c r="G403" s="145" t="str">
        <f>IF(SP_SUL!D406="","*",SP_SUL!D406)</f>
        <v>V93</v>
      </c>
      <c r="H403" s="145" t="str">
        <f>IF(SP_SUL!F406="","*",SP_SUL!F406)</f>
        <v>MECANIZAÇÃO - SOCADORA</v>
      </c>
      <c r="I403" s="145" t="str">
        <f>IF(SP_SUL!H406="","*",SP_SUL!H406)</f>
        <v>ZYU1</v>
      </c>
      <c r="J403" s="145" t="str">
        <f>IF(SP_SUL!I406="","*",SP_SUL!I406)</f>
        <v>ZYU1</v>
      </c>
      <c r="K403" s="139" t="str">
        <f>IF(SP_SUL!M406="","*",SP_SUL!M406)</f>
        <v>ZYU-ZST</v>
      </c>
      <c r="L403" s="139" t="str">
        <f>IF(SP_SUL!N406="","*",SP_SUL!N406)</f>
        <v>ZYU206</v>
      </c>
      <c r="M403" s="140">
        <f>IF(SP_SUL!J406="","*",SP_SUL!J406)</f>
        <v>56</v>
      </c>
      <c r="N403" s="144">
        <f>IF(SP_SUL!K406="","*",SP_SUL!K406)</f>
        <v>204.4</v>
      </c>
      <c r="O403" s="144">
        <f>IF(SP_SUL!L406="","*",SP_SUL!L406)</f>
        <v>205.8</v>
      </c>
      <c r="P403" s="143">
        <f>IF(SP_SUL!O406="","*",SP_SUL!O406)</f>
        <v>0.375</v>
      </c>
      <c r="Q403" s="143">
        <f>IF(SP_SUL!P406="","*",SP_SUL!P406)</f>
        <v>0.125</v>
      </c>
      <c r="R403" s="145" t="str">
        <f>IF(SP_SUL!Q406="","*",CONCATENATE(SP_SUL!Q406," ",SP_SUL!R406))</f>
        <v>200 M</v>
      </c>
      <c r="S403" s="145" t="str">
        <f>IF(SP_SUL!V406="","*",SP_SUL!V406)</f>
        <v>Moises</v>
      </c>
      <c r="T403" s="145" t="str">
        <f>IF(SP_SUL!W406="","*",SP_SUL!W406)</f>
        <v xml:space="preserve">Socaria mecanizada </v>
      </c>
      <c r="U403" s="137">
        <f ca="1">_xlfn.XLOOKUP(G403&amp;$U$2,BS_CONTROLE[CHAVE],BS_CONTROLE[Quantidade_11],"-")</f>
        <v>0</v>
      </c>
      <c r="V403" s="137">
        <f ca="1">_xlfn.XLOOKUP(G403&amp;$V$2,BS_CONTROLE[CHAVE],BS_CONTROLE[Quantidade_11],"-")</f>
        <v>229</v>
      </c>
      <c r="W403" s="137">
        <f ca="1">_xlfn.XLOOKUP(G403&amp;$W$2,BS_CONTROLE[CHAVE],BS_CONTROLE[Quantidade_11],"-")</f>
        <v>0</v>
      </c>
    </row>
    <row r="404" spans="1:23" hidden="1">
      <c r="A404" s="146" t="str">
        <f>IF(SP_SUL!Y407="","*",SP_SUL!Y407)</f>
        <v>OPORTUNIDADE</v>
      </c>
      <c r="B404" s="146" t="str">
        <f>IF(SP_SUL!X407="","*",SP_SUL!X407)</f>
        <v>Oportunidade</v>
      </c>
      <c r="C404" s="146" t="str">
        <f>IF(SP_SUL!Z407="","*",SP_SUL!Z407)</f>
        <v>*</v>
      </c>
      <c r="D404" s="139" t="str">
        <f>IF(SP_SUL!S407="","*",SP_SUL!S407)</f>
        <v>SP SUL</v>
      </c>
      <c r="E404" s="139" t="str">
        <f>IF(SP_SUL!T407="","*",SP_SUL!T407)</f>
        <v>ZBV-ZKE</v>
      </c>
      <c r="F404" s="145">
        <f>IF(SP_SUL!B407="","*",SP_SUL!B407)</f>
        <v>46070</v>
      </c>
      <c r="G404" s="145" t="str">
        <f>IF(SP_SUL!D407="","*",SP_SUL!D407)</f>
        <v>ROBSON (TF-701)</v>
      </c>
      <c r="H404" s="145" t="str">
        <f>IF(SP_SUL!F407="","*",SP_SUL!F407)</f>
        <v>PDM - SUBSTITUIÇÃO - DORMENTE</v>
      </c>
      <c r="I404" s="145" t="str">
        <f>IF(SP_SUL!H407="","*",SP_SUL!H407)</f>
        <v>-</v>
      </c>
      <c r="J404" s="145" t="str">
        <f>IF(SP_SUL!I407="","*",SP_SUL!I407)</f>
        <v>-</v>
      </c>
      <c r="K404" s="139" t="str">
        <f>IF(SP_SUL!M407="","*",SP_SUL!M407)</f>
        <v>ZDY-ZFY</v>
      </c>
      <c r="L404" s="139" t="str">
        <f>IF(SP_SUL!N407="","*",SP_SUL!N407)</f>
        <v>189ZFY</v>
      </c>
      <c r="M404" s="140">
        <f>IF(SP_SUL!J407="","*",SP_SUL!J407)</f>
        <v>56</v>
      </c>
      <c r="N404" s="144">
        <f>IF(SP_SUL!K407="","*",SP_SUL!K407)</f>
        <v>190.3</v>
      </c>
      <c r="O404" s="144">
        <f>IF(SP_SUL!L407="","*",SP_SUL!L407)</f>
        <v>190.5</v>
      </c>
      <c r="P404" s="143">
        <f>IF(SP_SUL!O407="","*",SP_SUL!O407)</f>
        <v>0.375</v>
      </c>
      <c r="Q404" s="143">
        <f>IF(SP_SUL!P407="","*",SP_SUL!P407)</f>
        <v>8.3333333333333329E-2</v>
      </c>
      <c r="R404" s="145" t="str">
        <f>IF(SP_SUL!Q407="","*",CONCATENATE(SP_SUL!Q407," ",SP_SUL!R407))</f>
        <v>50 Nº DE DORMENTES</v>
      </c>
      <c r="S404" s="145" t="str">
        <f>IF(SP_SUL!V407="","*",SP_SUL!V407)</f>
        <v>Moises</v>
      </c>
      <c r="T404" s="145" t="str">
        <f>IF(SP_SUL!W407="","*",SP_SUL!W407)</f>
        <v xml:space="preserve">PDM - Substituição de dormentes </v>
      </c>
      <c r="U404" s="137">
        <f ca="1">_xlfn.XLOOKUP(G404&amp;$U$2,BS_CONTROLE[CHAVE],BS_CONTROLE[Quantidade_11],"-")</f>
        <v>39</v>
      </c>
      <c r="V404" s="137">
        <f ca="1">_xlfn.XLOOKUP(G404&amp;$V$2,BS_CONTROLE[CHAVE],BS_CONTROLE[Quantidade_11],"-")</f>
        <v>0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OPORTUNIDADE</v>
      </c>
      <c r="B405" s="146" t="str">
        <f>IF(SP_SUL!X408="","*",SP_SUL!X408)</f>
        <v>Oportunidade</v>
      </c>
      <c r="C405" s="146" t="str">
        <f>IF(SP_SUL!Z408="","*",SP_SUL!Z408)</f>
        <v>*</v>
      </c>
      <c r="D405" s="139" t="str">
        <f>IF(SP_SUL!S408="","*",SP_SUL!S408)</f>
        <v>SP SUL</v>
      </c>
      <c r="E405" s="139" t="str">
        <f>IF(SP_SUL!T408="","*",SP_SUL!T408)</f>
        <v>ZBV-ZKE</v>
      </c>
      <c r="F405" s="145">
        <f>IF(SP_SUL!B408="","*",SP_SUL!B408)</f>
        <v>46070</v>
      </c>
      <c r="G405" s="145" t="str">
        <f>IF(SP_SUL!D408="","*",SP_SUL!D408)</f>
        <v>JACIANO (TF-674)</v>
      </c>
      <c r="H405" s="145" t="str">
        <f>IF(SP_SUL!F408="","*",SP_SUL!F408)</f>
        <v>PDM - SUBSTITUIÇÃO - DORMENTE</v>
      </c>
      <c r="I405" s="145" t="str">
        <f>IF(SP_SUL!H408="","*",SP_SUL!H408)</f>
        <v>-</v>
      </c>
      <c r="J405" s="145" t="str">
        <f>IF(SP_SUL!I408="","*",SP_SUL!I408)</f>
        <v>-</v>
      </c>
      <c r="K405" s="139" t="str">
        <f>IF(SP_SUL!M408="","*",SP_SUL!M408)</f>
        <v>ZDY-ZFY</v>
      </c>
      <c r="L405" s="139" t="str">
        <f>IF(SP_SUL!N408="","*",SP_SUL!N408)</f>
        <v>189ZFY</v>
      </c>
      <c r="M405" s="140">
        <f>IF(SP_SUL!J408="","*",SP_SUL!J408)</f>
        <v>56</v>
      </c>
      <c r="N405" s="144">
        <f>IF(SP_SUL!K408="","*",SP_SUL!K408)</f>
        <v>191</v>
      </c>
      <c r="O405" s="144">
        <f>IF(SP_SUL!L408="","*",SP_SUL!L408)</f>
        <v>190.5</v>
      </c>
      <c r="P405" s="143">
        <f>IF(SP_SUL!O408="","*",SP_SUL!O408)</f>
        <v>0.375</v>
      </c>
      <c r="Q405" s="143">
        <f>IF(SP_SUL!P408="","*",SP_SUL!P408)</f>
        <v>8.3333333333333329E-2</v>
      </c>
      <c r="R405" s="145" t="str">
        <f>IF(SP_SUL!Q408="","*",CONCATENATE(SP_SUL!Q408," ",SP_SUL!R408))</f>
        <v>50 Nº DE DORMENTES</v>
      </c>
      <c r="S405" s="145" t="str">
        <f>IF(SP_SUL!V408="","*",SP_SUL!V408)</f>
        <v>Moises</v>
      </c>
      <c r="T405" s="145" t="str">
        <f>IF(SP_SUL!W408="","*",SP_SUL!W408)</f>
        <v xml:space="preserve">PDM - Substituição de dormentes </v>
      </c>
      <c r="U405" s="137">
        <f ca="1">_xlfn.XLOOKUP(G405&amp;$U$2,BS_CONTROLE[CHAVE],BS_CONTROLE[Quantidade_11],"-")</f>
        <v>35</v>
      </c>
      <c r="V405" s="137">
        <f ca="1">_xlfn.XLOOKUP(G405&amp;$V$2,BS_CONTROLE[CHAVE],BS_CONTROLE[Quantidade_11],"-")</f>
        <v>0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SIM</v>
      </c>
      <c r="B408" s="146" t="str">
        <f>IF(SP_SUL!X411="","*",SP_SUL!X411)</f>
        <v>Contrato</v>
      </c>
      <c r="C408" s="146" t="str">
        <f>IF(SP_SUL!Z411="","*",SP_SUL!Z411)</f>
        <v>*</v>
      </c>
      <c r="D408" s="139" t="str">
        <f>IF(SP_SUL!S411="","*",SP_SUL!S411)</f>
        <v>SP SUL</v>
      </c>
      <c r="E408" s="139" t="str">
        <f>IF(SP_SUL!T411="","*",SP_SUL!T411)</f>
        <v>ZKE-ZEV</v>
      </c>
      <c r="F408" s="145">
        <f>IF(SP_SUL!B411="","*",SP_SUL!B411)</f>
        <v>46070</v>
      </c>
      <c r="G408" s="145" t="str">
        <f>IF(SP_SUL!D411="","*",SP_SUL!D411)</f>
        <v>SUPER ZWW</v>
      </c>
      <c r="H408" s="145" t="str">
        <f>IF(SP_SUL!F411="","*",SP_SUL!F411)</f>
        <v>BLOCO</v>
      </c>
      <c r="I408" s="145" t="str">
        <f>IF(SP_SUL!H411="","*",SP_SUL!H411)</f>
        <v>-</v>
      </c>
      <c r="J408" s="145" t="str">
        <f>IF(SP_SUL!I411="","*",SP_SUL!I411)</f>
        <v>-</v>
      </c>
      <c r="K408" s="139" t="str">
        <f>IF(SP_SUL!M411="","*",SP_SUL!M411)</f>
        <v>ZKW-ZLU</v>
      </c>
      <c r="L408" s="139" t="str">
        <f>IF(SP_SUL!N411="","*",SP_SUL!N411)</f>
        <v>102ZKW2</v>
      </c>
      <c r="M408" s="140">
        <f>IF(SP_SUL!J411="","*",SP_SUL!J411)</f>
        <v>55</v>
      </c>
      <c r="N408" s="144">
        <f>IF(SP_SUL!K411="","*",SP_SUL!K411)</f>
        <v>97.843000000000004</v>
      </c>
      <c r="O408" s="144">
        <f>IF(SP_SUL!L411="","*",SP_SUL!L411)</f>
        <v>108.22</v>
      </c>
      <c r="P408" s="143">
        <f>IF(SP_SUL!O411="","*",SP_SUL!O411)</f>
        <v>0.40277777777777779</v>
      </c>
      <c r="Q408" s="143">
        <f>IF(SP_SUL!P411="","*",SP_SUL!P411)</f>
        <v>0.125</v>
      </c>
      <c r="R408" s="145" t="str">
        <f>IF(SP_SUL!Q411="","*",CONCATENATE(SP_SUL!Q411," ",SP_SUL!R411))</f>
        <v>1 BINÁRIO</v>
      </c>
      <c r="S408" s="145" t="str">
        <f>IF(SP_SUL!V411="","*",SP_SUL!V411)</f>
        <v>Felipe</v>
      </c>
      <c r="T408" s="145" t="str">
        <f>IF(SP_SUL!W411="","*",SP_SUL!W411)</f>
        <v>BLoco -  Caminhão de solda / Socadora</v>
      </c>
      <c r="U408" s="137">
        <f ca="1">_xlfn.XLOOKUP(G408&amp;$U$2,BS_CONTROLE[CHAVE],BS_CONTROLE[Quantidade_11],"-")</f>
        <v>0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SIM</v>
      </c>
      <c r="B409" s="146" t="str">
        <f>IF(SP_SUL!X412="","*",SP_SUL!X412)</f>
        <v>Contrato</v>
      </c>
      <c r="C409" s="146" t="str">
        <f>IF(SP_SUL!Z412="","*",SP_SUL!Z412)</f>
        <v>*</v>
      </c>
      <c r="D409" s="139" t="str">
        <f>IF(SP_SUL!S412="","*",SP_SUL!S412)</f>
        <v>SP SUL</v>
      </c>
      <c r="E409" s="139" t="str">
        <f>IF(SP_SUL!T412="","*",SP_SUL!T412)</f>
        <v>ZKE-ZEV</v>
      </c>
      <c r="F409" s="145">
        <f>IF(SP_SUL!B412="","*",SP_SUL!B412)</f>
        <v>46070</v>
      </c>
      <c r="G409" s="145" t="str">
        <f>IF(SP_SUL!D412="","*",SP_SUL!D412)</f>
        <v>V89</v>
      </c>
      <c r="H409" s="145" t="str">
        <f>IF(SP_SUL!F412="","*",SP_SUL!F412)</f>
        <v>MECANIZAÇÃO - SOCADORA</v>
      </c>
      <c r="I409" s="145" t="str">
        <f>IF(SP_SUL!H412="","*",SP_SUL!H412)</f>
        <v>102ZKW2</v>
      </c>
      <c r="J409" s="145" t="str">
        <f>IF(SP_SUL!I412="","*",SP_SUL!I412)</f>
        <v>102ZKW2</v>
      </c>
      <c r="K409" s="139" t="str">
        <f>IF(SP_SUL!M412="","*",SP_SUL!M412)</f>
        <v>ZKW-ZLU</v>
      </c>
      <c r="L409" s="139" t="str">
        <f>IF(SP_SUL!N412="","*",SP_SUL!N412)</f>
        <v>102ZKW2</v>
      </c>
      <c r="M409" s="140">
        <f>IF(SP_SUL!J412="","*",SP_SUL!J412)</f>
        <v>55</v>
      </c>
      <c r="N409" s="144">
        <f>IF(SP_SUL!K412="","*",SP_SUL!K412)</f>
        <v>97.9</v>
      </c>
      <c r="O409" s="144">
        <f>IF(SP_SUL!L412="","*",SP_SUL!L412)</f>
        <v>100</v>
      </c>
      <c r="P409" s="143">
        <f>IF(SP_SUL!O412="","*",SP_SUL!O412)</f>
        <v>0.39583333333333331</v>
      </c>
      <c r="Q409" s="143">
        <f>IF(SP_SUL!P412="","*",SP_SUL!P412)</f>
        <v>6.9444444444444447E-4</v>
      </c>
      <c r="R409" s="145" t="str">
        <f>IF(SP_SUL!Q412="","*",CONCATENATE(SP_SUL!Q412," ",SP_SUL!R412))</f>
        <v>480 M</v>
      </c>
      <c r="S409" s="145" t="str">
        <f>IF(SP_SUL!V412="","*",SP_SUL!V412)</f>
        <v>Antonioni</v>
      </c>
      <c r="T409" s="145" t="str">
        <f>IF(SP_SUL!W412="","*",SP_SUL!W412)</f>
        <v xml:space="preserve">Socaria mecanizada </v>
      </c>
      <c r="U409" s="137">
        <f ca="1">_xlfn.XLOOKUP(G409&amp;$U$2,BS_CONTROLE[CHAVE],BS_CONTROLE[Quantidade_11],"-")</f>
        <v>1</v>
      </c>
      <c r="V409" s="137">
        <f ca="1">_xlfn.XLOOKUP(G409&amp;$V$2,BS_CONTROLE[CHAVE],BS_CONTROLE[Quantidade_11],"-")</f>
        <v>0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SIM</v>
      </c>
      <c r="B410" s="146" t="str">
        <f>IF(SP_SUL!X413="","*",SP_SUL!X413)</f>
        <v>Contrato</v>
      </c>
      <c r="C410" s="146" t="str">
        <f>IF(SP_SUL!Z413="","*",SP_SUL!Z413)</f>
        <v>*</v>
      </c>
      <c r="D410" s="139" t="str">
        <f>IF(SP_SUL!S413="","*",SP_SUL!S413)</f>
        <v>SP SUL</v>
      </c>
      <c r="E410" s="139" t="str">
        <f>IF(SP_SUL!T413="","*",SP_SUL!T413)</f>
        <v>ZKE-ZEV</v>
      </c>
      <c r="F410" s="145">
        <f>IF(SP_SUL!B413="","*",SP_SUL!B413)</f>
        <v>46070</v>
      </c>
      <c r="G410" s="145" t="str">
        <f>IF(SP_SUL!D413="","*",SP_SUL!D413)</f>
        <v>E17</v>
      </c>
      <c r="H410" s="145" t="str">
        <f>IF(SP_SUL!F413="","*",SP_SUL!F413)</f>
        <v>CAMINHÃO DE SOLDA</v>
      </c>
      <c r="I410" s="145" t="str">
        <f>IF(SP_SUL!H413="","*",SP_SUL!H413)</f>
        <v>102ZKW2</v>
      </c>
      <c r="J410" s="145" t="str">
        <f>IF(SP_SUL!I413="","*",SP_SUL!I413)</f>
        <v>102ZKW2</v>
      </c>
      <c r="K410" s="139" t="str">
        <f>IF(SP_SUL!M413="","*",SP_SUL!M413)</f>
        <v>ZKW-ZLU</v>
      </c>
      <c r="L410" s="139">
        <f>IF(SP_SUL!N413="","*",SP_SUL!N413)</f>
        <v>1051032</v>
      </c>
      <c r="M410" s="140">
        <f>IF(SP_SUL!J413="","*",SP_SUL!J413)</f>
        <v>55</v>
      </c>
      <c r="N410" s="144">
        <f>IF(SP_SUL!K413="","*",SP_SUL!K413)</f>
        <v>103.9</v>
      </c>
      <c r="O410" s="144" t="str">
        <f>IF(SP_SUL!L413="","*",SP_SUL!L413)</f>
        <v>-</v>
      </c>
      <c r="P410" s="143">
        <f>IF(SP_SUL!O413="","*",SP_SUL!O413)</f>
        <v>0.39583333333333331</v>
      </c>
      <c r="Q410" s="143">
        <f>IF(SP_SUL!P413="","*",SP_SUL!P413)</f>
        <v>6.9444444444444447E-4</v>
      </c>
      <c r="R410" s="145" t="str">
        <f>IF(SP_SUL!Q413="","*",CONCATENATE(SP_SUL!Q413," ",SP_SUL!R413))</f>
        <v>2 Nº DE SOLDA</v>
      </c>
      <c r="S410" s="145" t="str">
        <f>IF(SP_SUL!V413="","*",SP_SUL!V413)</f>
        <v>Higor</v>
      </c>
      <c r="T410" s="145" t="str">
        <f>IF(SP_SUL!W413="","*",SP_SUL!W413)</f>
        <v>Caminhão de solda</v>
      </c>
      <c r="U410" s="137">
        <f ca="1">_xlfn.XLOOKUP(G410&amp;$U$2,BS_CONTROLE[CHAVE],BS_CONTROLE[Quantidade_11],"-")</f>
        <v>0</v>
      </c>
      <c r="V410" s="137">
        <f ca="1">_xlfn.XLOOKUP(G410&amp;$V$2,BS_CONTROLE[CHAVE],BS_CONTROLE[Quantidade_11],"-")</f>
        <v>2</v>
      </c>
      <c r="W410" s="137">
        <f ca="1">_xlfn.XLOOKUP(G410&amp;$W$2,BS_CONTROLE[CHAVE],BS_CONTROLE[Quantidade_11],"-")</f>
        <v>0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SIM</v>
      </c>
      <c r="B414" s="146" t="str">
        <f>IF(SP_SUL!X417="","*",SP_SUL!X417)</f>
        <v>Contrato</v>
      </c>
      <c r="C414" s="146" t="str">
        <f>IF(SP_SUL!Z417="","*",SP_SUL!Z417)</f>
        <v>*</v>
      </c>
      <c r="D414" s="139" t="str">
        <f>IF(SP_SUL!S417="","*",SP_SUL!S417)</f>
        <v>SP SUL</v>
      </c>
      <c r="E414" s="139" t="str">
        <f>IF(SP_SUL!T417="","*",SP_SUL!T417)</f>
        <v>ZKE-ZEV</v>
      </c>
      <c r="F414" s="145">
        <f>IF(SP_SUL!B417="","*",SP_SUL!B417)</f>
        <v>46070</v>
      </c>
      <c r="G414" s="145" t="str">
        <f>IF(SP_SUL!D417="","*",SP_SUL!D417)</f>
        <v>MODERNIZAÇÃO SERRA</v>
      </c>
      <c r="H414" s="145" t="str">
        <f>IF(SP_SUL!F417="","*",SP_SUL!F417)</f>
        <v>BLOCO</v>
      </c>
      <c r="I414" s="145" t="str">
        <f>IF(SP_SUL!H417="","*",SP_SUL!H417)</f>
        <v>-</v>
      </c>
      <c r="J414" s="145" t="str">
        <f>IF(SP_SUL!I417="","*",SP_SUL!I417)</f>
        <v>-</v>
      </c>
      <c r="K414" s="139" t="str">
        <f>IF(SP_SUL!M417="","*",SP_SUL!M417)</f>
        <v>ZEJ-ZRB</v>
      </c>
      <c r="L414" s="139" t="str">
        <f>IF(SP_SUL!N417="","*",SP_SUL!N417)</f>
        <v>ZEJZRB</v>
      </c>
      <c r="M414" s="140">
        <f>IF(SP_SUL!J417="","*",SP_SUL!J417)</f>
        <v>55</v>
      </c>
      <c r="N414" s="144">
        <f>IF(SP_SUL!K417="","*",SP_SUL!K417)</f>
        <v>145.828</v>
      </c>
      <c r="O414" s="144">
        <f>IF(SP_SUL!L417="","*",SP_SUL!L417)</f>
        <v>151.78</v>
      </c>
      <c r="P414" s="143">
        <f>IF(SP_SUL!O417="","*",SP_SUL!O417)</f>
        <v>0.33333333333333331</v>
      </c>
      <c r="Q414" s="143">
        <f>IF(SP_SUL!P417="","*",SP_SUL!P417)</f>
        <v>0.33333333333333331</v>
      </c>
      <c r="R414" s="145" t="str">
        <f>IF(SP_SUL!Q417="","*",CONCATENATE(SP_SUL!Q417," ",SP_SUL!R417))</f>
        <v>1 BINÁRIO</v>
      </c>
      <c r="S414" s="145" t="str">
        <f>IF(SP_SUL!V417="","*",SP_SUL!V417)</f>
        <v>Alisson</v>
      </c>
      <c r="T414" s="145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7">
        <f ca="1">_xlfn.XLOOKUP(G414&amp;$U$2,BS_CONTROLE[CHAVE],BS_CONTROLE[Quantidade_11],"-")</f>
        <v>1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SIM</v>
      </c>
      <c r="B415" s="146" t="str">
        <f>IF(SP_SUL!X418="","*",SP_SUL!X418)</f>
        <v>Contrato</v>
      </c>
      <c r="C415" s="146" t="str">
        <f>IF(SP_SUL!Z418="","*",SP_SUL!Z418)</f>
        <v>*</v>
      </c>
      <c r="D415" s="139" t="str">
        <f>IF(SP_SUL!S418="","*",SP_SUL!S418)</f>
        <v>SP SUL</v>
      </c>
      <c r="E415" s="139" t="str">
        <f>IF(SP_SUL!T418="","*",SP_SUL!T418)</f>
        <v>ZKE-ZEV</v>
      </c>
      <c r="F415" s="145">
        <f>IF(SP_SUL!B418="","*",SP_SUL!B418)</f>
        <v>46070</v>
      </c>
      <c r="G415" s="145" t="str">
        <f>IF(SP_SUL!D418="","*",SP_SUL!D418)</f>
        <v>W96</v>
      </c>
      <c r="H415" s="145" t="str">
        <f>IF(SP_SUL!F418="","*",SP_SUL!F418)</f>
        <v>MODERNIZAÇÃO - DORMENTE - DESCARGA</v>
      </c>
      <c r="I415" s="145" t="str">
        <f>IF(SP_SUL!H418="","*",SP_SUL!H418)</f>
        <v>ZEM-1</v>
      </c>
      <c r="J415" s="145" t="str">
        <f>IF(SP_SUL!I418="","*",SP_SUL!I418)</f>
        <v>ZEM-1</v>
      </c>
      <c r="K415" s="139" t="str">
        <f>IF(SP_SUL!M418="","*",SP_SUL!M418)</f>
        <v>ZEJ-ZRB</v>
      </c>
      <c r="L415" s="139" t="str">
        <f>IF(SP_SUL!N418="","*",SP_SUL!N418)</f>
        <v>ZRB1502</v>
      </c>
      <c r="M415" s="140">
        <f>IF(SP_SUL!J418="","*",SP_SUL!J418)</f>
        <v>55</v>
      </c>
      <c r="N415" s="144">
        <f>IF(SP_SUL!K418="","*",SP_SUL!K418)</f>
        <v>151.78</v>
      </c>
      <c r="O415" s="144" t="str">
        <f>IF(SP_SUL!L418="","*",SP_SUL!L418)</f>
        <v>-</v>
      </c>
      <c r="P415" s="143">
        <f>IF(SP_SUL!O418="","*",SP_SUL!O418)</f>
        <v>0.3125</v>
      </c>
      <c r="Q415" s="143">
        <f>IF(SP_SUL!P418="","*",SP_SUL!P418)</f>
        <v>6.9444444444444447E-4</v>
      </c>
      <c r="R415" s="145" t="str">
        <f>IF(SP_SUL!Q418="","*",CONCATENATE(SP_SUL!Q418," ",SP_SUL!R418))</f>
        <v>3000 Nº DE DORMENTES</v>
      </c>
      <c r="S415" s="145" t="str">
        <f>IF(SP_SUL!V418="","*",SP_SUL!V418)</f>
        <v>Alisson</v>
      </c>
      <c r="T415" s="145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7">
        <f ca="1">_xlfn.XLOOKUP(G415&amp;$U$2,BS_CONTROLE[CHAVE],BS_CONTROLE[Quantidade_11],"-")</f>
        <v>3036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SIM</v>
      </c>
      <c r="B416" s="146" t="str">
        <f>IF(SP_SUL!X419="","*",SP_SUL!X419)</f>
        <v>Contrato</v>
      </c>
      <c r="C416" s="146" t="str">
        <f>IF(SP_SUL!Z419="","*",SP_SUL!Z419)</f>
        <v>*</v>
      </c>
      <c r="D416" s="139" t="str">
        <f>IF(SP_SUL!S419="","*",SP_SUL!S419)</f>
        <v>SP SUL</v>
      </c>
      <c r="E416" s="139" t="str">
        <f>IF(SP_SUL!T419="","*",SP_SUL!T419)</f>
        <v>ZKE-ZEV</v>
      </c>
      <c r="F416" s="145">
        <f>IF(SP_SUL!B419="","*",SP_SUL!B419)</f>
        <v>46070</v>
      </c>
      <c r="G416" s="145" t="str">
        <f>IF(SP_SUL!D419="","*",SP_SUL!D419)</f>
        <v>MATEUS (TP-809)</v>
      </c>
      <c r="H416" s="145" t="str">
        <f>IF(SP_SUL!F419="","*",SP_SUL!F419)</f>
        <v>MODERNIZAÇÃO - SOLDA</v>
      </c>
      <c r="I416" s="145" t="str">
        <f>IF(SP_SUL!H419="","*",SP_SUL!H419)</f>
        <v>-</v>
      </c>
      <c r="J416" s="145" t="str">
        <f>IF(SP_SUL!I419="","*",SP_SUL!I419)</f>
        <v>-</v>
      </c>
      <c r="K416" s="139" t="str">
        <f>IF(SP_SUL!M419="","*",SP_SUL!M419)</f>
        <v>ZEJ-ZRB</v>
      </c>
      <c r="L416" s="139" t="str">
        <f>IF(SP_SUL!N419="","*",SP_SUL!N419)</f>
        <v>ZRB1502</v>
      </c>
      <c r="M416" s="140">
        <f>IF(SP_SUL!J419="","*",SP_SUL!J419)</f>
        <v>55</v>
      </c>
      <c r="N416" s="144">
        <f>IF(SP_SUL!K419="","*",SP_SUL!K419)</f>
        <v>150.16</v>
      </c>
      <c r="O416" s="144">
        <f>IF(SP_SUL!L419="","*",SP_SUL!L419)</f>
        <v>150.184</v>
      </c>
      <c r="P416" s="143">
        <f>IF(SP_SUL!O419="","*",SP_SUL!O419)</f>
        <v>0.33333333333333331</v>
      </c>
      <c r="Q416" s="143">
        <f>IF(SP_SUL!P419="","*",SP_SUL!P419)</f>
        <v>6.9444444444444447E-4</v>
      </c>
      <c r="R416" s="145" t="str">
        <f>IF(SP_SUL!Q419="","*",CONCATENATE(SP_SUL!Q419," ",SP_SUL!R419))</f>
        <v>3 Nº DE SOLDA</v>
      </c>
      <c r="S416" s="145" t="str">
        <f>IF(SP_SUL!V419="","*",SP_SUL!V419)</f>
        <v>Alisson</v>
      </c>
      <c r="T416" s="145" t="str">
        <f>IF(SP_SUL!W419="","*",SP_SUL!W419)</f>
        <v xml:space="preserve">Execução de solda - Condicionado a temperatura </v>
      </c>
      <c r="U416" s="137">
        <f ca="1">_xlfn.XLOOKUP(G416&amp;$U$2,BS_CONTROLE[CHAVE],BS_CONTROLE[Quantidade_11],"-")</f>
        <v>0</v>
      </c>
      <c r="V416" s="137">
        <f ca="1">_xlfn.XLOOKUP(G416&amp;$V$2,BS_CONTROLE[CHAVE],BS_CONTROLE[Quantidade_11],"-")</f>
        <v>2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SIM</v>
      </c>
      <c r="B417" s="146" t="str">
        <f>IF(SP_SUL!X420="","*",SP_SUL!X420)</f>
        <v>Contrato</v>
      </c>
      <c r="C417" s="146" t="str">
        <f>IF(SP_SUL!Z420="","*",SP_SUL!Z420)</f>
        <v>*</v>
      </c>
      <c r="D417" s="139" t="str">
        <f>IF(SP_SUL!S420="","*",SP_SUL!S420)</f>
        <v>SP SUL</v>
      </c>
      <c r="E417" s="139" t="str">
        <f>IF(SP_SUL!T420="","*",SP_SUL!T420)</f>
        <v>ZKE-ZEV</v>
      </c>
      <c r="F417" s="145">
        <f>IF(SP_SUL!B420="","*",SP_SUL!B420)</f>
        <v>46070</v>
      </c>
      <c r="G417" s="145" t="str">
        <f>IF(SP_SUL!D420="","*",SP_SUL!D420)</f>
        <v>ADENISON (TP-810)</v>
      </c>
      <c r="H417" s="145" t="str">
        <f>IF(SP_SUL!F420="","*",SP_SUL!F420)</f>
        <v>MODERNIZAÇÃO - SOLDA</v>
      </c>
      <c r="I417" s="145" t="str">
        <f>IF(SP_SUL!H420="","*",SP_SUL!H420)</f>
        <v>-</v>
      </c>
      <c r="J417" s="145" t="str">
        <f>IF(SP_SUL!I420="","*",SP_SUL!I420)</f>
        <v>-</v>
      </c>
      <c r="K417" s="139" t="str">
        <f>IF(SP_SUL!M420="","*",SP_SUL!M420)</f>
        <v>ZEJ</v>
      </c>
      <c r="L417" s="139" t="str">
        <f>IF(SP_SUL!N420="","*",SP_SUL!N420)</f>
        <v>ZEJ2</v>
      </c>
      <c r="M417" s="140">
        <f>IF(SP_SUL!J420="","*",SP_SUL!J420)</f>
        <v>55</v>
      </c>
      <c r="N417" s="144">
        <f>IF(SP_SUL!K420="","*",SP_SUL!K420)</f>
        <v>146.828</v>
      </c>
      <c r="O417" s="144">
        <f>IF(SP_SUL!L420="","*",SP_SUL!L420)</f>
        <v>146.84</v>
      </c>
      <c r="P417" s="143">
        <f>IF(SP_SUL!O420="","*",SP_SUL!O420)</f>
        <v>0.33333333333333331</v>
      </c>
      <c r="Q417" s="143">
        <f>IF(SP_SUL!P420="","*",SP_SUL!P420)</f>
        <v>6.9444444444444447E-4</v>
      </c>
      <c r="R417" s="145" t="str">
        <f>IF(SP_SUL!Q420="","*",CONCATENATE(SP_SUL!Q420," ",SP_SUL!R420))</f>
        <v>2 Nº DE SOLDA</v>
      </c>
      <c r="S417" s="145" t="str">
        <f>IF(SP_SUL!V420="","*",SP_SUL!V420)</f>
        <v>Alisson</v>
      </c>
      <c r="T417" s="145" t="str">
        <f>IF(SP_SUL!W420="","*",SP_SUL!W420)</f>
        <v xml:space="preserve">Execução de solda - Condicionado a temperatura </v>
      </c>
      <c r="U417" s="137">
        <f ca="1">_xlfn.XLOOKUP(G417&amp;$U$2,BS_CONTROLE[CHAVE],BS_CONTROLE[Quantidade_11],"-")</f>
        <v>0</v>
      </c>
      <c r="V417" s="137">
        <f ca="1">_xlfn.XLOOKUP(G417&amp;$V$2,BS_CONTROLE[CHAVE],BS_CONTROLE[Quantidade_11],"-")</f>
        <v>1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SIM</v>
      </c>
      <c r="B420" s="146" t="str">
        <f>IF(SP_SUL!X423="","*",SP_SUL!X423)</f>
        <v>Contrato</v>
      </c>
      <c r="C420" s="146" t="str">
        <f>IF(SP_SUL!Z423="","*",SP_SUL!Z423)</f>
        <v>*</v>
      </c>
      <c r="D420" s="139" t="str">
        <f>IF(SP_SUL!S423="","*",SP_SUL!S423)</f>
        <v>SP SUL</v>
      </c>
      <c r="E420" s="139" t="str">
        <f>IF(SP_SUL!T423="","*",SP_SUL!T423)</f>
        <v>ZEV-ZPT</v>
      </c>
      <c r="F420" s="145">
        <f>IF(SP_SUL!B423="","*",SP_SUL!B423)</f>
        <v>46070</v>
      </c>
      <c r="G420" s="145" t="str">
        <f>IF(SP_SUL!D423="","*",SP_SUL!D423)</f>
        <v>MODERNIZAÇÃO SERRA</v>
      </c>
      <c r="H420" s="145" t="str">
        <f>IF(SP_SUL!F423="","*",SP_SUL!F423)</f>
        <v>BLOCO</v>
      </c>
      <c r="I420" s="145" t="str">
        <f>IF(SP_SUL!H423="","*",SP_SUL!H423)</f>
        <v>-</v>
      </c>
      <c r="J420" s="145" t="str">
        <f>IF(SP_SUL!I423="","*",SP_SUL!I423)</f>
        <v>-</v>
      </c>
      <c r="K420" s="139" t="str">
        <f>IF(SP_SUL!M423="","*",SP_SUL!M423)</f>
        <v>ZEZ-ZXW</v>
      </c>
      <c r="L420" s="139" t="str">
        <f>IF(SP_SUL!N423="","*",SP_SUL!N423)</f>
        <v>K79ZEZ2/ZXWK792</v>
      </c>
      <c r="M420" s="140">
        <f>IF(SP_SUL!J423="","*",SP_SUL!J423)</f>
        <v>92</v>
      </c>
      <c r="N420" s="144">
        <f>IF(SP_SUL!K423="","*",SP_SUL!K423)</f>
        <v>75.2</v>
      </c>
      <c r="O420" s="144">
        <f>IF(SP_SUL!L423="","*",SP_SUL!L423)</f>
        <v>81.8</v>
      </c>
      <c r="P420" s="143">
        <f>IF(SP_SUL!O423="","*",SP_SUL!O423)</f>
        <v>0.33333333333333331</v>
      </c>
      <c r="Q420" s="143">
        <f>IF(SP_SUL!P423="","*",SP_SUL!P423)</f>
        <v>0.33333333333333331</v>
      </c>
      <c r="R420" s="145" t="str">
        <f>IF(SP_SUL!Q423="","*",CONCATENATE(SP_SUL!Q423," ",SP_SUL!R423))</f>
        <v>1 BINÁRIO</v>
      </c>
      <c r="S420" s="145" t="str">
        <f>IF(SP_SUL!V423="","*",SP_SUL!V423)</f>
        <v>Augusto</v>
      </c>
      <c r="T420" s="145" t="str">
        <f>IF(SP_SUL!W423="","*",SP_SUL!W423)</f>
        <v>Bloco Modernização</v>
      </c>
      <c r="U420" s="137">
        <f ca="1">_xlfn.XLOOKUP(G420&amp;$U$2,BS_CONTROLE[CHAVE],BS_CONTROLE[Quantidade_11],"-")</f>
        <v>1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SIM</v>
      </c>
      <c r="B421" s="146" t="str">
        <f>IF(SP_SUL!X424="","*",SP_SUL!X424)</f>
        <v>Contrato</v>
      </c>
      <c r="C421" s="146" t="str">
        <f>IF(SP_SUL!Z424="","*",SP_SUL!Z424)</f>
        <v>*</v>
      </c>
      <c r="D421" s="139" t="str">
        <f>IF(SP_SUL!S424="","*",SP_SUL!S424)</f>
        <v>SP SUL</v>
      </c>
      <c r="E421" s="139" t="str">
        <f>IF(SP_SUL!T424="","*",SP_SUL!T424)</f>
        <v>ZEV-ZPT</v>
      </c>
      <c r="F421" s="145">
        <f>IF(SP_SUL!B424="","*",SP_SUL!B424)</f>
        <v>46070</v>
      </c>
      <c r="G421" s="145" t="str">
        <f>IF(SP_SUL!D424="","*",SP_SUL!D424)</f>
        <v>W61</v>
      </c>
      <c r="H421" s="145" t="str">
        <f>IF(SP_SUL!F424="","*",SP_SUL!F424)</f>
        <v>RECOLHIMENTO DE DORMENTE</v>
      </c>
      <c r="I421" s="145" t="str">
        <f>IF(SP_SUL!H424="","*",SP_SUL!H424)</f>
        <v>K67ZEV-1</v>
      </c>
      <c r="J421" s="145" t="str">
        <f>IF(SP_SUL!I424="","*",SP_SUL!I424)</f>
        <v>K67ZEV-1</v>
      </c>
      <c r="K421" s="139" t="str">
        <f>IF(SP_SUL!M424="","*",SP_SUL!M424)</f>
        <v>ZEZ-ZXW</v>
      </c>
      <c r="L421" s="139" t="str">
        <f>IF(SP_SUL!N424="","*",SP_SUL!N424)</f>
        <v>K79ZEZ2/ZXWK792</v>
      </c>
      <c r="M421" s="140">
        <f>IF(SP_SUL!J424="","*",SP_SUL!J424)</f>
        <v>92</v>
      </c>
      <c r="N421" s="144">
        <f>IF(SP_SUL!K424="","*",SP_SUL!K424)</f>
        <v>75.2</v>
      </c>
      <c r="O421" s="144">
        <f>IF(SP_SUL!L424="","*",SP_SUL!L424)</f>
        <v>81.8</v>
      </c>
      <c r="P421" s="143">
        <f>IF(SP_SUL!O424="","*",SP_SUL!O424)</f>
        <v>0.3125</v>
      </c>
      <c r="Q421" s="143">
        <f>IF(SP_SUL!P424="","*",SP_SUL!P424)</f>
        <v>6.9444444444444447E-4</v>
      </c>
      <c r="R421" s="145" t="str">
        <f>IF(SP_SUL!Q424="","*",CONCATENATE(SP_SUL!Q424," ",SP_SUL!R424))</f>
        <v>1 Nº DE PEÇAS</v>
      </c>
      <c r="S421" s="145" t="str">
        <f>IF(SP_SUL!V424="","*",SP_SUL!V424)</f>
        <v>Augusto</v>
      </c>
      <c r="T421" s="145" t="str">
        <f>IF(SP_SUL!W424="","*",SP_SUL!W424)</f>
        <v>W61 - Deslocamento e entrando pelo AMV Norte- Eng. Ferraz- Atividade: Recolhimento de Dormentes e Descarga de Pedra  /  W61 deve ser o primeiro veículo a sair de ZEV.</v>
      </c>
      <c r="U421" s="137">
        <f ca="1">_xlfn.XLOOKUP(G421&amp;$U$2,BS_CONTROLE[CHAVE],BS_CONTROLE[Quantidade_11],"-")</f>
        <v>1</v>
      </c>
      <c r="V421" s="137">
        <f ca="1">_xlfn.XLOOKUP(G421&amp;$V$2,BS_CONTROLE[CHAVE],BS_CONTROLE[Quantidade_11],"-")</f>
        <v>1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SIM</v>
      </c>
      <c r="B422" s="146" t="str">
        <f>IF(SP_SUL!X425="","*",SP_SUL!X425)</f>
        <v>Contrato</v>
      </c>
      <c r="C422" s="146" t="str">
        <f>IF(SP_SUL!Z425="","*",SP_SUL!Z425)</f>
        <v>*</v>
      </c>
      <c r="D422" s="139" t="str">
        <f>IF(SP_SUL!S425="","*",SP_SUL!S425)</f>
        <v>SP SUL</v>
      </c>
      <c r="E422" s="139" t="str">
        <f>IF(SP_SUL!T425="","*",SP_SUL!T425)</f>
        <v>ZEV-ZPT</v>
      </c>
      <c r="F422" s="145">
        <f>IF(SP_SUL!B425="","*",SP_SUL!B425)</f>
        <v>46070</v>
      </c>
      <c r="G422" s="145" t="str">
        <f>IF(SP_SUL!D425="","*",SP_SUL!D425)</f>
        <v>V85</v>
      </c>
      <c r="H422" s="145" t="str">
        <f>IF(SP_SUL!F425="","*",SP_SUL!F425)</f>
        <v>MECANIZAÇÃO - SOCADORA</v>
      </c>
      <c r="I422" s="145" t="str">
        <f>IF(SP_SUL!H425="","*",SP_SUL!H425)</f>
        <v>K67ZEV-1</v>
      </c>
      <c r="J422" s="145" t="str">
        <f>IF(SP_SUL!I425="","*",SP_SUL!I425)</f>
        <v>K67ZEV-1</v>
      </c>
      <c r="K422" s="139" t="str">
        <f>IF(SP_SUL!M425="","*",SP_SUL!M425)</f>
        <v>ZEZ-ZXW</v>
      </c>
      <c r="L422" s="139" t="str">
        <f>IF(SP_SUL!N425="","*",SP_SUL!N425)</f>
        <v>K79ZEZ2/ZXWK792</v>
      </c>
      <c r="M422" s="140">
        <f>IF(SP_SUL!J425="","*",SP_SUL!J425)</f>
        <v>92</v>
      </c>
      <c r="N422" s="144">
        <f>IF(SP_SUL!K425="","*",SP_SUL!K425)</f>
        <v>75.2</v>
      </c>
      <c r="O422" s="144">
        <f>IF(SP_SUL!L425="","*",SP_SUL!L425)</f>
        <v>81.8</v>
      </c>
      <c r="P422" s="143">
        <f>IF(SP_SUL!O425="","*",SP_SUL!O425)</f>
        <v>0.31597222222222221</v>
      </c>
      <c r="Q422" s="143">
        <f>IF(SP_SUL!P425="","*",SP_SUL!P425)</f>
        <v>6.9444444444444447E-4</v>
      </c>
      <c r="R422" s="145" t="str">
        <f>IF(SP_SUL!Q425="","*",CONCATENATE(SP_SUL!Q425," ",SP_SUL!R425))</f>
        <v>200 M</v>
      </c>
      <c r="S422" s="145" t="str">
        <f>IF(SP_SUL!V425="","*",SP_SUL!V425)</f>
        <v>Augusto</v>
      </c>
      <c r="T422" s="145" t="str">
        <f>IF(SP_SUL!W425="","*",SP_SUL!W425)</f>
        <v>Socaria mecanizada  - Socaria do Km 75+180 ao 77+000</v>
      </c>
      <c r="U422" s="137">
        <f ca="1">_xlfn.XLOOKUP(G422&amp;$U$2,BS_CONTROLE[CHAVE],BS_CONTROLE[Quantidade_11],"-")</f>
        <v>1000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SIM</v>
      </c>
      <c r="B424" s="146" t="str">
        <f>IF(SP_SUL!X427="","*",SP_SUL!X427)</f>
        <v>Contrato</v>
      </c>
      <c r="C424" s="146" t="str">
        <f>IF(SP_SUL!Z427="","*",SP_SUL!Z427)</f>
        <v>*</v>
      </c>
      <c r="D424" s="139" t="str">
        <f>IF(SP_SUL!S427="","*",SP_SUL!S427)</f>
        <v>SP SUL</v>
      </c>
      <c r="E424" s="139" t="str">
        <f>IF(SP_SUL!T427="","*",SP_SUL!T427)</f>
        <v>ZEV-ZPT</v>
      </c>
      <c r="F424" s="145">
        <f>IF(SP_SUL!B427="","*",SP_SUL!B427)</f>
        <v>46070</v>
      </c>
      <c r="G424" s="145" t="str">
        <f>IF(SP_SUL!D427="","*",SP_SUL!D427)</f>
        <v>MODERNIZAÇÃO SERRA</v>
      </c>
      <c r="H424" s="145" t="str">
        <f>IF(SP_SUL!F427="","*",SP_SUL!F427)</f>
        <v>BLOCO</v>
      </c>
      <c r="I424" s="145" t="str">
        <f>IF(SP_SUL!H427="","*",SP_SUL!H427)</f>
        <v>-</v>
      </c>
      <c r="J424" s="145" t="str">
        <f>IF(SP_SUL!I427="","*",SP_SUL!I427)</f>
        <v>-</v>
      </c>
      <c r="K424" s="139" t="str">
        <f>IF(SP_SUL!M427="","*",SP_SUL!M427)</f>
        <v>ZGP-ZPT</v>
      </c>
      <c r="L424" s="139" t="str">
        <f>IF(SP_SUL!N427="","*",SP_SUL!N427)</f>
        <v>ZGP2/105ZGP2/ZPT1052</v>
      </c>
      <c r="M424" s="140">
        <f>IF(SP_SUL!J427="","*",SP_SUL!J427)</f>
        <v>92</v>
      </c>
      <c r="N424" s="144">
        <f>IF(SP_SUL!K427="","*",SP_SUL!K427)</f>
        <v>102</v>
      </c>
      <c r="O424" s="144">
        <f>IF(SP_SUL!L427="","*",SP_SUL!L427)</f>
        <v>106.3</v>
      </c>
      <c r="P424" s="143">
        <f>IF(SP_SUL!O427="","*",SP_SUL!O427)</f>
        <v>0.33333333333333331</v>
      </c>
      <c r="Q424" s="143">
        <f>IF(SP_SUL!P427="","*",SP_SUL!P427)</f>
        <v>0.22916666666666666</v>
      </c>
      <c r="R424" s="145" t="str">
        <f>IF(SP_SUL!Q427="","*",CONCATENATE(SP_SUL!Q427," ",SP_SUL!R427))</f>
        <v>1 BINÁRIO</v>
      </c>
      <c r="S424" s="145" t="str">
        <f>IF(SP_SUL!V427="","*",SP_SUL!V427)</f>
        <v>Augusto</v>
      </c>
      <c r="T424" s="145" t="str">
        <f>IF(SP_SUL!W427="","*",SP_SUL!W427)</f>
        <v>Bloco Modernização: Atividade: Distribuição e Recolhimento de Dormentes</v>
      </c>
      <c r="U424" s="137">
        <f ca="1">_xlfn.XLOOKUP(G424&amp;$U$2,BS_CONTROLE[CHAVE],BS_CONTROLE[Quantidade_11],"-")</f>
        <v>1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SIM</v>
      </c>
      <c r="B425" s="146" t="str">
        <f>IF(SP_SUL!X428="","*",SP_SUL!X428)</f>
        <v>Contrato</v>
      </c>
      <c r="C425" s="146" t="str">
        <f>IF(SP_SUL!Z428="","*",SP_SUL!Z428)</f>
        <v>*</v>
      </c>
      <c r="D425" s="139" t="str">
        <f>IF(SP_SUL!S428="","*",SP_SUL!S428)</f>
        <v>SP SUL</v>
      </c>
      <c r="E425" s="139" t="str">
        <f>IF(SP_SUL!T428="","*",SP_SUL!T428)</f>
        <v>ZEV-ZPT</v>
      </c>
      <c r="F425" s="145">
        <f>IF(SP_SUL!B428="","*",SP_SUL!B428)</f>
        <v>46070</v>
      </c>
      <c r="G425" s="145" t="str">
        <f>IF(SP_SUL!D428="","*",SP_SUL!D428)</f>
        <v>W62</v>
      </c>
      <c r="H425" s="145" t="str">
        <f>IF(SP_SUL!F428="","*",SP_SUL!F428)</f>
        <v>RECOLHIMENTO DE DORMENTE</v>
      </c>
      <c r="I425" s="145" t="str">
        <f>IF(SP_SUL!H428="","*",SP_SUL!H428)</f>
        <v>ZPT1051</v>
      </c>
      <c r="J425" s="145" t="str">
        <f>IF(SP_SUL!I428="","*",SP_SUL!I428)</f>
        <v>ZPTZDR</v>
      </c>
      <c r="K425" s="139" t="str">
        <f>IF(SP_SUL!M428="","*",SP_SUL!M428)</f>
        <v>ZGP</v>
      </c>
      <c r="L425" s="139" t="str">
        <f>IF(SP_SUL!N428="","*",SP_SUL!N428)</f>
        <v>ZGP2</v>
      </c>
      <c r="M425" s="140">
        <f>IF(SP_SUL!J428="","*",SP_SUL!J428)</f>
        <v>92</v>
      </c>
      <c r="N425" s="144">
        <f>IF(SP_SUL!K428="","*",SP_SUL!K428)</f>
        <v>102.1</v>
      </c>
      <c r="O425" s="144">
        <f>IF(SP_SUL!L428="","*",SP_SUL!L428)</f>
        <v>106</v>
      </c>
      <c r="P425" s="143">
        <f>IF(SP_SUL!O428="","*",SP_SUL!O428)</f>
        <v>0.3125</v>
      </c>
      <c r="Q425" s="143">
        <f>IF(SP_SUL!P428="","*",SP_SUL!P428)</f>
        <v>6.9444444444444447E-4</v>
      </c>
      <c r="R425" s="145" t="str">
        <f>IF(SP_SUL!Q428="","*",CONCATENATE(SP_SUL!Q428," ",SP_SUL!R428))</f>
        <v>1 Nº DE PEÇAS</v>
      </c>
      <c r="S425" s="145" t="str">
        <f>IF(SP_SUL!V428="","*",SP_SUL!V428)</f>
        <v>Augusto</v>
      </c>
      <c r="T425" s="145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7">
        <f ca="1">_xlfn.XLOOKUP(G425&amp;$U$2,BS_CONTROLE[CHAVE],BS_CONTROLE[Quantidade_11],"-")</f>
        <v>0</v>
      </c>
      <c r="V425" s="137">
        <f ca="1">_xlfn.XLOOKUP(G425&amp;$V$2,BS_CONTROLE[CHAVE],BS_CONTROLE[Quantidade_11],"-")</f>
        <v>1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SIM</v>
      </c>
      <c r="B426" s="146" t="str">
        <f>IF(SP_SUL!X429="","*",SP_SUL!X429)</f>
        <v>Contrato</v>
      </c>
      <c r="C426" s="146" t="str">
        <f>IF(SP_SUL!Z429="","*",SP_SUL!Z429)</f>
        <v>*</v>
      </c>
      <c r="D426" s="139" t="str">
        <f>IF(SP_SUL!S429="","*",SP_SUL!S429)</f>
        <v>SP SUL</v>
      </c>
      <c r="E426" s="139" t="str">
        <f>IF(SP_SUL!T429="","*",SP_SUL!T429)</f>
        <v>ZEV-ZPT</v>
      </c>
      <c r="F426" s="145">
        <f>IF(SP_SUL!B429="","*",SP_SUL!B429)</f>
        <v>46070</v>
      </c>
      <c r="G426" s="145" t="str">
        <f>IF(SP_SUL!D429="","*",SP_SUL!D429)</f>
        <v>A84</v>
      </c>
      <c r="H426" s="145" t="str">
        <f>IF(SP_SUL!F429="","*",SP_SUL!F429)</f>
        <v>DETECÇÃO - RONDA 7 DIAS</v>
      </c>
      <c r="I426" s="145" t="str">
        <f>IF(SP_SUL!H429="","*",SP_SUL!H429)</f>
        <v>109ZPT</v>
      </c>
      <c r="J426" s="145" t="str">
        <f>IF(SP_SUL!I429="","*",SP_SUL!I429)</f>
        <v>ZPT105</v>
      </c>
      <c r="K426" s="139" t="str">
        <f>IF(SP_SUL!M429="","*",SP_SUL!M429)</f>
        <v>ZPT-ZPG-ZPT</v>
      </c>
      <c r="L426" s="139" t="str">
        <f>IF(SP_SUL!N429="","*",SP_SUL!N429)</f>
        <v>ZPTZPGZPT</v>
      </c>
      <c r="M426" s="140">
        <f>IF(SP_SUL!J429="","*",SP_SUL!J429)</f>
        <v>92</v>
      </c>
      <c r="N426" s="144">
        <f>IF(SP_SUL!K429="","*",SP_SUL!K429)</f>
        <v>108</v>
      </c>
      <c r="O426" s="144" t="str">
        <f>IF(SP_SUL!L429="","*",SP_SUL!L429)</f>
        <v>-</v>
      </c>
      <c r="P426" s="143">
        <f>IF(SP_SUL!O429="","*",SP_SUL!O429)</f>
        <v>0.33333333333333331</v>
      </c>
      <c r="Q426" s="143">
        <f>IF(SP_SUL!P429="","*",SP_SUL!P429)</f>
        <v>4.1666666666666664E-2</v>
      </c>
      <c r="R426" s="145" t="str">
        <f>IF(SP_SUL!Q429="","*",CONCATENATE(SP_SUL!Q429," ",SP_SUL!R429))</f>
        <v>50 KM</v>
      </c>
      <c r="S426" s="145" t="str">
        <f>IF(SP_SUL!V429="","*",SP_SUL!V429)</f>
        <v>Jhon</v>
      </c>
      <c r="T426" s="145" t="str">
        <f>IF(SP_SUL!W429="","*",SP_SUL!W429)</f>
        <v>Inspeção R7D</v>
      </c>
      <c r="U426" s="137">
        <f ca="1">_xlfn.XLOOKUP(G426&amp;$U$2,BS_CONTROLE[CHAVE],BS_CONTROLE[Quantidade_11],"-")</f>
        <v>50</v>
      </c>
      <c r="V426" s="137">
        <f ca="1">_xlfn.XLOOKUP(G426&amp;$V$2,BS_CONTROLE[CHAVE],BS_CONTROLE[Quantidade_11],"-")</f>
        <v>52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OPORTUNIDADE</v>
      </c>
      <c r="B427" s="146" t="str">
        <f>IF(SP_SUL!X430="","*",SP_SUL!X430)</f>
        <v>Oportunidade</v>
      </c>
      <c r="C427" s="146" t="str">
        <f>IF(SP_SUL!Z430="","*",SP_SUL!Z430)</f>
        <v>*</v>
      </c>
      <c r="D427" s="139" t="str">
        <f>IF(SP_SUL!S430="","*",SP_SUL!S430)</f>
        <v>SP SUL</v>
      </c>
      <c r="E427" s="139" t="str">
        <f>IF(SP_SUL!T430="","*",SP_SUL!T430)</f>
        <v>ZEV-ZPT</v>
      </c>
      <c r="F427" s="145">
        <f>IF(SP_SUL!B430="","*",SP_SUL!B430)</f>
        <v>46070</v>
      </c>
      <c r="G427" s="145" t="str">
        <f>IF(SP_SUL!D430="","*",SP_SUL!D430)</f>
        <v>ANDERSON (TF-680)</v>
      </c>
      <c r="H427" s="145" t="str">
        <f>IF(SP_SUL!F430="","*",SP_SUL!F430)</f>
        <v>JIC</v>
      </c>
      <c r="I427" s="145" t="str">
        <f>IF(SP_SUL!H430="","*",SP_SUL!H430)</f>
        <v>-</v>
      </c>
      <c r="J427" s="145" t="str">
        <f>IF(SP_SUL!I430="","*",SP_SUL!I430)</f>
        <v>*</v>
      </c>
      <c r="K427" s="139" t="str">
        <f>IF(SP_SUL!M430="","*",SP_SUL!M430)</f>
        <v>ZGP-ZPT</v>
      </c>
      <c r="L427" s="139" t="str">
        <f>IF(SP_SUL!N430="","*",SP_SUL!N430)</f>
        <v>ZPT1052</v>
      </c>
      <c r="M427" s="140">
        <f>IF(SP_SUL!J430="","*",SP_SUL!J430)</f>
        <v>92</v>
      </c>
      <c r="N427" s="144">
        <f>IF(SP_SUL!K430="","*",SP_SUL!K430)</f>
        <v>106.32</v>
      </c>
      <c r="O427" s="144" t="str">
        <f>IF(SP_SUL!L430="","*",SP_SUL!L430)</f>
        <v>-</v>
      </c>
      <c r="P427" s="143">
        <f>IF(SP_SUL!O430="","*",SP_SUL!O430)</f>
        <v>0.45833333333333331</v>
      </c>
      <c r="Q427" s="143">
        <f>IF(SP_SUL!P430="","*",SP_SUL!P430)</f>
        <v>4.1666666666666664E-2</v>
      </c>
      <c r="R427" s="145" t="str">
        <f>IF(SP_SUL!Q430="","*",CONCATENATE(SP_SUL!Q430," ",SP_SUL!R430))</f>
        <v>1 Nº DE PEÇAS</v>
      </c>
      <c r="S427" s="145" t="str">
        <f>IF(SP_SUL!V430="","*",SP_SUL!V430)</f>
        <v>Moises</v>
      </c>
      <c r="T427" s="145" t="str">
        <f>IF(SP_SUL!W430="","*",SP_SUL!W430)</f>
        <v>Substituição de JIC</v>
      </c>
      <c r="U427" s="137">
        <f ca="1">_xlfn.XLOOKUP(G427&amp;$U$2,BS_CONTROLE[CHAVE],BS_CONTROLE[Quantidade_11],"-")</f>
        <v>0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OPORTUNIDADE</v>
      </c>
      <c r="B428" s="146" t="str">
        <f>IF(SP_SUL!X431="","*",SP_SUL!X431)</f>
        <v>Oportunidade</v>
      </c>
      <c r="C428" s="146" t="str">
        <f>IF(SP_SUL!Z431="","*",SP_SUL!Z431)</f>
        <v>*</v>
      </c>
      <c r="D428" s="139" t="str">
        <f>IF(SP_SUL!S431="","*",SP_SUL!S431)</f>
        <v>SP SUL</v>
      </c>
      <c r="E428" s="139" t="str">
        <f>IF(SP_SUL!T431="","*",SP_SUL!T431)</f>
        <v>ZPT-ZPG</v>
      </c>
      <c r="F428" s="145">
        <f>IF(SP_SUL!B431="","*",SP_SUL!B431)</f>
        <v>46070</v>
      </c>
      <c r="G428" s="145" t="str">
        <f>IF(SP_SUL!D431="","*",SP_SUL!D431)</f>
        <v>DIEGO (TF-42)</v>
      </c>
      <c r="H428" s="145" t="str">
        <f>IF(SP_SUL!F431="","*",SP_SUL!F431)</f>
        <v>LIMPEZA LASTRO</v>
      </c>
      <c r="I428" s="145" t="str">
        <f>IF(SP_SUL!H431="","*",SP_SUL!H431)</f>
        <v>-</v>
      </c>
      <c r="J428" s="145" t="str">
        <f>IF(SP_SUL!I431="","*",SP_SUL!I431)</f>
        <v>*</v>
      </c>
      <c r="K428" s="139" t="str">
        <f>IF(SP_SUL!M431="","*",SP_SUL!M431)</f>
        <v>PAT-ZGM</v>
      </c>
      <c r="L428" s="139" t="str">
        <f>IF(SP_SUL!N431="","*",SP_SUL!N431)</f>
        <v>PAT1102</v>
      </c>
      <c r="M428" s="140">
        <f>IF(SP_SUL!J431="","*",SP_SUL!J431)</f>
        <v>53</v>
      </c>
      <c r="N428" s="144">
        <f>IF(SP_SUL!K431="","*",SP_SUL!K431)</f>
        <v>109.05</v>
      </c>
      <c r="O428" s="144" t="str">
        <f>IF(SP_SUL!L431="","*",SP_SUL!L431)</f>
        <v>-</v>
      </c>
      <c r="P428" s="143">
        <f>IF(SP_SUL!O431="","*",SP_SUL!O431)</f>
        <v>0.41666666666666669</v>
      </c>
      <c r="Q428" s="143">
        <f>IF(SP_SUL!P431="","*",SP_SUL!P431)</f>
        <v>8.3333333333333329E-2</v>
      </c>
      <c r="R428" s="145" t="str">
        <f>IF(SP_SUL!Q431="","*",CONCATENATE(SP_SUL!Q431," ",SP_SUL!R431))</f>
        <v>20 M</v>
      </c>
      <c r="S428" s="145" t="str">
        <f>IF(SP_SUL!V431="","*",SP_SUL!V431)</f>
        <v>Moises</v>
      </c>
      <c r="T428" s="145" t="str">
        <f>IF(SP_SUL!W431="","*",SP_SUL!W431)</f>
        <v>Limpeza de lastro</v>
      </c>
      <c r="U428" s="137">
        <f ca="1">_xlfn.XLOOKUP(G428&amp;$U$2,BS_CONTROLE[CHAVE],BS_CONTROLE[Quantidade_11],"-")</f>
        <v>20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OPORTUNIDADE</v>
      </c>
      <c r="B429" s="146" t="str">
        <f>IF(SP_SUL!X432="","*",SP_SUL!X432)</f>
        <v>Oportunidade</v>
      </c>
      <c r="C429" s="146" t="str">
        <f>IF(SP_SUL!Z432="","*",SP_SUL!Z432)</f>
        <v>*</v>
      </c>
      <c r="D429" s="139" t="str">
        <f>IF(SP_SUL!S432="","*",SP_SUL!S432)</f>
        <v>SP SUL</v>
      </c>
      <c r="E429" s="139" t="str">
        <f>IF(SP_SUL!T432="","*",SP_SUL!T432)</f>
        <v>ZPT-ZPG</v>
      </c>
      <c r="F429" s="145">
        <f>IF(SP_SUL!B432="","*",SP_SUL!B432)</f>
        <v>46070</v>
      </c>
      <c r="G429" s="145" t="str">
        <f>IF(SP_SUL!D432="","*",SP_SUL!D432)</f>
        <v>EXPANSÃO TURMA 1</v>
      </c>
      <c r="H429" s="145" t="str">
        <f>IF(SP_SUL!F432="","*",SP_SUL!F432)</f>
        <v>EXPANSÃO - SOLDA</v>
      </c>
      <c r="I429" s="145" t="str">
        <f>IF(SP_SUL!H432="","*",SP_SUL!H432)</f>
        <v>-</v>
      </c>
      <c r="J429" s="145" t="str">
        <f>IF(SP_SUL!I432="","*",SP_SUL!I432)</f>
        <v>-</v>
      </c>
      <c r="K429" s="139" t="str">
        <f>IF(SP_SUL!M432="","*",SP_SUL!M432)</f>
        <v>PAT-ZGM</v>
      </c>
      <c r="L429" s="139" t="str">
        <f>IF(SP_SUL!N432="","*",SP_SUL!N432)</f>
        <v>PAT1102</v>
      </c>
      <c r="M429" s="140">
        <f>IF(SP_SUL!J432="","*",SP_SUL!J432)</f>
        <v>53</v>
      </c>
      <c r="N429" s="144">
        <f>IF(SP_SUL!K432="","*",SP_SUL!K432)</f>
        <v>108.9</v>
      </c>
      <c r="O429" s="144" t="str">
        <f>IF(SP_SUL!L432="","*",SP_SUL!L432)</f>
        <v>-</v>
      </c>
      <c r="P429" s="143">
        <f>IF(SP_SUL!O432="","*",SP_SUL!O432)</f>
        <v>0.35416666666666669</v>
      </c>
      <c r="Q429" s="143">
        <f>IF(SP_SUL!P432="","*",SP_SUL!P432)</f>
        <v>6.25E-2</v>
      </c>
      <c r="R429" s="145" t="str">
        <f>IF(SP_SUL!Q432="","*",CONCATENATE(SP_SUL!Q432," ",SP_SUL!R432))</f>
        <v>1 Nº DE SOLDA</v>
      </c>
      <c r="S429" s="145" t="str">
        <f>IF(SP_SUL!V432="","*",SP_SUL!V432)</f>
        <v>Pedro</v>
      </c>
      <c r="T429" s="145" t="str">
        <f>IF(SP_SUL!W432="","*",SP_SUL!W432)</f>
        <v xml:space="preserve">Execução de solda - Condicionado a temperatura </v>
      </c>
      <c r="U429" s="137">
        <f ca="1">_xlfn.XLOOKUP(G429&amp;$U$2,BS_CONTROLE[CHAVE],BS_CONTROLE[Quantidade_11],"-")</f>
        <v>2</v>
      </c>
      <c r="V429" s="137">
        <f ca="1">_xlfn.XLOOKUP(G429&amp;$V$2,BS_CONTROLE[CHAVE],BS_CONTROLE[Quantidade_11],"-")</f>
        <v>1040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>
      <c r="A431" s="146" t="str">
        <f>IF(SP_SUL!Y434="","*",SP_SUL!Y434)</f>
        <v>OPORTUNIDADE</v>
      </c>
      <c r="B431" s="146" t="str">
        <f>IF(SP_SUL!X434="","*",SP_SUL!X434)</f>
        <v>Oportunidade</v>
      </c>
      <c r="C431" s="146" t="str">
        <f>IF(SP_SUL!Z434="","*",SP_SUL!Z434)</f>
        <v>*</v>
      </c>
      <c r="D431" s="139" t="str">
        <f>IF(SP_SUL!S434="","*",SP_SUL!S434)</f>
        <v>SP SUL</v>
      </c>
      <c r="E431" s="139" t="str">
        <f>IF(SP_SUL!T434="","*",SP_SUL!T434)</f>
        <v>ZBV-ZRX</v>
      </c>
      <c r="F431" s="145">
        <f>IF(SP_SUL!B434="","*",SP_SUL!B434)</f>
        <v>46071</v>
      </c>
      <c r="G431" s="145" t="str">
        <f>IF(SP_SUL!D434="","*",SP_SUL!D434)</f>
        <v>V95</v>
      </c>
      <c r="H431" s="145" t="str">
        <f>IF(SP_SUL!F434="","*",SP_SUL!F434)</f>
        <v>DESLOCAMENTO</v>
      </c>
      <c r="I431" s="145" t="str">
        <f>IF(SP_SUL!H434="","*",SP_SUL!H434)</f>
        <v>ZRX</v>
      </c>
      <c r="J431" s="145" t="str">
        <f>IF(SP_SUL!I434="","*",SP_SUL!I434)</f>
        <v>ZXP</v>
      </c>
      <c r="K431" s="139" t="str">
        <f>IF(SP_SUL!M434="","*",SP_SUL!M434)</f>
        <v>ZRX-ZXP</v>
      </c>
      <c r="L431" s="139" t="str">
        <f>IF(SP_SUL!N434="","*",SP_SUL!N434)</f>
        <v>ZRXZXP</v>
      </c>
      <c r="M431" s="140">
        <f>IF(SP_SUL!J434="","*",SP_SUL!J434)</f>
        <v>70</v>
      </c>
      <c r="N431" s="144">
        <f>IF(SP_SUL!K434="","*",SP_SUL!K434)</f>
        <v>134</v>
      </c>
      <c r="O431" s="144" t="str">
        <f>IF(SP_SUL!L434="","*",SP_SUL!L434)</f>
        <v>-</v>
      </c>
      <c r="P431" s="143">
        <f>IF(SP_SUL!O434="","*",SP_SUL!O434)</f>
        <v>0.41666666666666669</v>
      </c>
      <c r="Q431" s="143">
        <f>IF(SP_SUL!P434="","*",SP_SUL!P434)</f>
        <v>4.1666666666666664E-2</v>
      </c>
      <c r="R431" s="145" t="str">
        <f>IF(SP_SUL!Q434="","*",CONCATENATE(SP_SUL!Q434," ",SP_SUL!R434))</f>
        <v>1 BINÁRIO</v>
      </c>
      <c r="S431" s="145" t="str">
        <f>IF(SP_SUL!V434="","*",SP_SUL!V434)</f>
        <v>Guilherme</v>
      </c>
      <c r="T431" s="145" t="str">
        <f>IF(SP_SUL!W434="","*",SP_SUL!W434)</f>
        <v>Deslocamento das turmas</v>
      </c>
      <c r="U431" s="137" t="str">
        <f ca="1">_xlfn.XLOOKUP(G431&amp;$U$2,BS_CONTROLE[CHAVE],BS_CONTROLE[Quantidade_11],"-")</f>
        <v>-</v>
      </c>
      <c r="V431" s="137">
        <f ca="1">_xlfn.XLOOKUP(G431&amp;$V$2,BS_CONTROLE[CHAVE],BS_CONTROLE[Quantidade_11],"-")</f>
        <v>0</v>
      </c>
      <c r="W431" s="137" t="str">
        <f ca="1">_xlfn.XLOOKUP(G431&amp;$W$2,BS_CONTROLE[CHAVE],BS_CONTROLE[Quantidade_11],"-")</f>
        <v>-</v>
      </c>
    </row>
    <row r="432" spans="1:23">
      <c r="A432" s="146" t="str">
        <f>IF(SP_SUL!Y435="","*",SP_SUL!Y435)</f>
        <v>OPORTUNIDADE</v>
      </c>
      <c r="B432" s="146" t="str">
        <f>IF(SP_SUL!X435="","*",SP_SUL!X435)</f>
        <v>Oportunidade</v>
      </c>
      <c r="C432" s="146" t="str">
        <f>IF(SP_SUL!Z435="","*",SP_SUL!Z435)</f>
        <v>*</v>
      </c>
      <c r="D432" s="139" t="str">
        <f>IF(SP_SUL!S435="","*",SP_SUL!S435)</f>
        <v>SP SUL</v>
      </c>
      <c r="E432" s="139" t="str">
        <f>IF(SP_SUL!T435="","*",SP_SUL!T435)</f>
        <v>ZBV-ZRX</v>
      </c>
      <c r="F432" s="145">
        <f>IF(SP_SUL!B435="","*",SP_SUL!B435)</f>
        <v>46071</v>
      </c>
      <c r="G432" s="145" t="str">
        <f>IF(SP_SUL!D435="","*",SP_SUL!D435)</f>
        <v>EXPANSÃO TURMA 1</v>
      </c>
      <c r="H432" s="145" t="str">
        <f>IF(SP_SUL!F435="","*",SP_SUL!F435)</f>
        <v>EXPANSÃO - SOLDA</v>
      </c>
      <c r="I432" s="145" t="str">
        <f>IF(SP_SUL!H435="","*",SP_SUL!H435)</f>
        <v>-</v>
      </c>
      <c r="J432" s="145" t="str">
        <f>IF(SP_SUL!I435="","*",SP_SUL!I435)</f>
        <v>-</v>
      </c>
      <c r="K432" s="139" t="str">
        <f>IF(SP_SUL!M435="","*",SP_SUL!M435)</f>
        <v>ZCD</v>
      </c>
      <c r="L432" s="139" t="str">
        <f>IF(SP_SUL!N435="","*",SP_SUL!N435)</f>
        <v>109ZCD2</v>
      </c>
      <c r="M432" s="140">
        <f>IF(SP_SUL!J435="","*",SP_SUL!J435)</f>
        <v>170</v>
      </c>
      <c r="N432" s="144">
        <f>IF(SP_SUL!K435="","*",SP_SUL!K435)</f>
        <v>110.87</v>
      </c>
      <c r="O432" s="144">
        <f>IF(SP_SUL!L435="","*",SP_SUL!L435)</f>
        <v>111.62</v>
      </c>
      <c r="P432" s="143">
        <f>IF(SP_SUL!O435="","*",SP_SUL!O435)</f>
        <v>0.35416666666666669</v>
      </c>
      <c r="Q432" s="143">
        <f>IF(SP_SUL!P435="","*",SP_SUL!P435)</f>
        <v>0.125</v>
      </c>
      <c r="R432" s="145" t="str">
        <f>IF(SP_SUL!Q435="","*",CONCATENATE(SP_SUL!Q435," ",SP_SUL!R435))</f>
        <v>1 Nº DE SOLDA</v>
      </c>
      <c r="S432" s="145" t="str">
        <f>IF(SP_SUL!V435="","*",SP_SUL!V435)</f>
        <v>Fabio</v>
      </c>
      <c r="T432" s="145" t="str">
        <f>IF(SP_SUL!W435="","*",SP_SUL!W435)</f>
        <v>Execução de solda - Condicionado a temperatura + Alívio de tensão</v>
      </c>
      <c r="U432" s="137">
        <f ca="1">_xlfn.XLOOKUP(G432&amp;$U$2,BS_CONTROLE[CHAVE],BS_CONTROLE[Quantidade_11],"-")</f>
        <v>2</v>
      </c>
      <c r="V432" s="137">
        <f ca="1">_xlfn.XLOOKUP(G432&amp;$V$2,BS_CONTROLE[CHAVE],BS_CONTROLE[Quantidade_11],"-")</f>
        <v>1040</v>
      </c>
      <c r="W432" s="137" t="str">
        <f ca="1">_xlfn.XLOOKUP(G432&amp;$W$2,BS_CONTROLE[CHAVE],BS_CONTROLE[Quantidade_11],"-")</f>
        <v>-</v>
      </c>
    </row>
    <row r="433" spans="1:23">
      <c r="A433" s="146" t="str">
        <f>IF(SP_SUL!Y436="","*",SP_SUL!Y436)</f>
        <v>OPORTUNIDADE</v>
      </c>
      <c r="B433" s="146" t="str">
        <f>IF(SP_SUL!X436="","*",SP_SUL!X436)</f>
        <v>Oportunidade</v>
      </c>
      <c r="C433" s="146" t="str">
        <f>IF(SP_SUL!Z436="","*",SP_SUL!Z436)</f>
        <v>*</v>
      </c>
      <c r="D433" s="139" t="str">
        <f>IF(SP_SUL!S436="","*",SP_SUL!S436)</f>
        <v>SP SUL</v>
      </c>
      <c r="E433" s="139" t="str">
        <f>IF(SP_SUL!T436="","*",SP_SUL!T436)</f>
        <v>ZBV-ZRX</v>
      </c>
      <c r="F433" s="145">
        <f>IF(SP_SUL!B436="","*",SP_SUL!B436)</f>
        <v>46071</v>
      </c>
      <c r="G433" s="145" t="str">
        <f>IF(SP_SUL!D436="","*",SP_SUL!D436)</f>
        <v>KLECIO (TP-699)</v>
      </c>
      <c r="H433" s="145" t="str">
        <f>IF(SP_SUL!F436="","*",SP_SUL!F436)</f>
        <v>PDM - SOLDA</v>
      </c>
      <c r="I433" s="145" t="str">
        <f>IF(SP_SUL!H436="","*",SP_SUL!H436)</f>
        <v>-</v>
      </c>
      <c r="J433" s="145" t="str">
        <f>IF(SP_SUL!I436="","*",SP_SUL!I436)</f>
        <v>-</v>
      </c>
      <c r="K433" s="139" t="str">
        <f>IF(SP_SUL!M436="","*",SP_SUL!M436)</f>
        <v>ZAC-S</v>
      </c>
      <c r="L433" s="139" t="str">
        <f>IF(SP_SUL!N436="","*",SP_SUL!N436)</f>
        <v>ZACS</v>
      </c>
      <c r="M433" s="140">
        <f>IF(SP_SUL!J436="","*",SP_SUL!J436)</f>
        <v>68</v>
      </c>
      <c r="N433" s="144">
        <f>IF(SP_SUL!K436="","*",SP_SUL!K436)</f>
        <v>77.212999999999994</v>
      </c>
      <c r="O433" s="144" t="str">
        <f>IF(SP_SUL!L436="","*",SP_SUL!L436)</f>
        <v>-</v>
      </c>
      <c r="P433" s="143">
        <f>IF(SP_SUL!O436="","*",SP_SUL!O436)</f>
        <v>0.375</v>
      </c>
      <c r="Q433" s="143">
        <f>IF(SP_SUL!P436="","*",SP_SUL!P436)</f>
        <v>6.25E-2</v>
      </c>
      <c r="R433" s="145" t="str">
        <f>IF(SP_SUL!Q436="","*",CONCATENATE(SP_SUL!Q436," ",SP_SUL!R436))</f>
        <v>1 Nº DE SOLDA</v>
      </c>
      <c r="S433" s="145" t="str">
        <f>IF(SP_SUL!V436="","*",SP_SUL!V436)</f>
        <v xml:space="preserve">Klecio </v>
      </c>
      <c r="T433" s="145" t="str">
        <f>IF(SP_SUL!W436="","*",SP_SUL!W436)</f>
        <v xml:space="preserve">Execução de solda - Condicionado a temperatura </v>
      </c>
      <c r="U433" s="137">
        <f ca="1">_xlfn.XLOOKUP(G433&amp;$U$2,BS_CONTROLE[CHAVE],BS_CONTROLE[Quantidade_11],"-")</f>
        <v>1</v>
      </c>
      <c r="V433" s="137">
        <f ca="1">_xlfn.XLOOKUP(G433&amp;$V$2,BS_CONTROLE[CHAVE],BS_CONTROLE[Quantidade_11],"-")</f>
        <v>0</v>
      </c>
      <c r="W433" s="137" t="str">
        <f ca="1">_xlfn.XLOOKUP(G433&amp;$W$2,BS_CONTROLE[CHAVE],BS_CONTROLE[Quantidade_11],"-")</f>
        <v>-</v>
      </c>
    </row>
    <row r="434" spans="1:23">
      <c r="A434" s="146" t="str">
        <f>IF(SP_SUL!Y437="","*",SP_SUL!Y437)</f>
        <v>OPORTUNIDADE</v>
      </c>
      <c r="B434" s="146" t="str">
        <f>IF(SP_SUL!X437="","*",SP_SUL!X437)</f>
        <v>Oportunidade</v>
      </c>
      <c r="C434" s="146" t="str">
        <f>IF(SP_SUL!Z437="","*",SP_SUL!Z437)</f>
        <v>*</v>
      </c>
      <c r="D434" s="139" t="str">
        <f>IF(SP_SUL!S437="","*",SP_SUL!S437)</f>
        <v>SP SUL</v>
      </c>
      <c r="E434" s="139" t="str">
        <f>IF(SP_SUL!T437="","*",SP_SUL!T437)</f>
        <v>ZBV-ZRX</v>
      </c>
      <c r="F434" s="145">
        <f>IF(SP_SUL!B437="","*",SP_SUL!B437)</f>
        <v>46071</v>
      </c>
      <c r="G434" s="145" t="str">
        <f>IF(SP_SUL!D437="","*",SP_SUL!D437)</f>
        <v>E42</v>
      </c>
      <c r="H434" s="145" t="str">
        <f>IF(SP_SUL!F437="","*",SP_SUL!F437)</f>
        <v>TRILHEIRO - DESCARGA</v>
      </c>
      <c r="I434" s="145" t="str">
        <f>IF(SP_SUL!H437="","*",SP_SUL!H437)</f>
        <v>ZBV3</v>
      </c>
      <c r="J434" s="145" t="str">
        <f>IF(SP_SUL!I437="","*",SP_SUL!I437)</f>
        <v>ZBV3</v>
      </c>
      <c r="K434" s="139" t="str">
        <f>IF(SP_SUL!M437="","*",SP_SUL!M437)</f>
        <v>ZBM-ZHO</v>
      </c>
      <c r="L434" s="139" t="str">
        <f>IF(SP_SUL!N437="","*",SP_SUL!N437)</f>
        <v>ZBM1/ZK57ZHO</v>
      </c>
      <c r="M434" s="140">
        <f>IF(SP_SUL!J437="","*",SP_SUL!J437)</f>
        <v>68</v>
      </c>
      <c r="N434" s="144">
        <f>IF(SP_SUL!K437="","*",SP_SUL!K437)</f>
        <v>54.96</v>
      </c>
      <c r="O434" s="144">
        <f>IF(SP_SUL!L437="","*",SP_SUL!L437)</f>
        <v>57.484000000000002</v>
      </c>
      <c r="P434" s="143">
        <f>IF(SP_SUL!O437="","*",SP_SUL!O437)</f>
        <v>0.4375</v>
      </c>
      <c r="Q434" s="143">
        <f>IF(SP_SUL!P437="","*",SP_SUL!P437)</f>
        <v>0.125</v>
      </c>
      <c r="R434" s="145" t="str">
        <f>IF(SP_SUL!Q437="","*",CONCATENATE(SP_SUL!Q437," ",SP_SUL!R437))</f>
        <v>2496 M</v>
      </c>
      <c r="S434" s="145" t="str">
        <f>IF(SP_SUL!V437="","*",SP_SUL!V437)</f>
        <v>Israel</v>
      </c>
      <c r="T434" s="145" t="str">
        <f>IF(SP_SUL!W437="","*",SP_SUL!W437)</f>
        <v>Descarga de trilho</v>
      </c>
      <c r="U434" s="137">
        <f ca="1">_xlfn.XLOOKUP(G434&amp;$U$2,BS_CONTROLE[CHAVE],BS_CONTROLE[Quantidade_11],"-")</f>
        <v>0</v>
      </c>
      <c r="V434" s="137">
        <f ca="1">_xlfn.XLOOKUP(G434&amp;$V$2,BS_CONTROLE[CHAVE],BS_CONTROLE[Quantidade_11],"-")</f>
        <v>1872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>
      <c r="A436" s="146" t="str">
        <f>IF(SP_SUL!Y439="","*",SP_SUL!Y439)</f>
        <v>OPORTUNIDADE</v>
      </c>
      <c r="B436" s="146" t="str">
        <f>IF(SP_SUL!X439="","*",SP_SUL!X439)</f>
        <v>Oportunidade</v>
      </c>
      <c r="C436" s="146" t="str">
        <f>IF(SP_SUL!Z439="","*",SP_SUL!Z439)</f>
        <v>*</v>
      </c>
      <c r="D436" s="139" t="str">
        <f>IF(SP_SUL!S439="","*",SP_SUL!S439)</f>
        <v>SP SUL</v>
      </c>
      <c r="E436" s="139" t="str">
        <f>IF(SP_SUL!T439="","*",SP_SUL!T439)</f>
        <v>ZBV-ZKE</v>
      </c>
      <c r="F436" s="145">
        <f>IF(SP_SUL!B439="","*",SP_SUL!B439)</f>
        <v>46071</v>
      </c>
      <c r="G436" s="145" t="str">
        <f>IF(SP_SUL!D439="","*",SP_SUL!D439)</f>
        <v>ROGÉRIO (TP-730)</v>
      </c>
      <c r="H436" s="145" t="str">
        <f>IF(SP_SUL!F439="","*",SP_SUL!F439)</f>
        <v>PDM - SUBSTITUIÇÃO - DORMENTE</v>
      </c>
      <c r="I436" s="145" t="str">
        <f>IF(SP_SUL!H439="","*",SP_SUL!H439)</f>
        <v>-</v>
      </c>
      <c r="J436" s="145" t="str">
        <f>IF(SP_SUL!I439="","*",SP_SUL!I439)</f>
        <v>-</v>
      </c>
      <c r="K436" s="139" t="str">
        <f>IF(SP_SUL!M439="","*",SP_SUL!M439)</f>
        <v>ZXI-ZIC</v>
      </c>
      <c r="L436" s="139" t="str">
        <f>IF(SP_SUL!N439="","*",SP_SUL!N439)</f>
        <v>224ZIC1</v>
      </c>
      <c r="M436" s="140">
        <f>IF(SP_SUL!J439="","*",SP_SUL!J439)</f>
        <v>49</v>
      </c>
      <c r="N436" s="144">
        <f>IF(SP_SUL!K439="","*",SP_SUL!K439)</f>
        <v>225</v>
      </c>
      <c r="O436" s="144" t="str">
        <f>IF(SP_SUL!L439="","*",SP_SUL!L439)</f>
        <v>-</v>
      </c>
      <c r="P436" s="143">
        <f>IF(SP_SUL!O439="","*",SP_SUL!O439)</f>
        <v>0.375</v>
      </c>
      <c r="Q436" s="143">
        <f>IF(SP_SUL!P439="","*",SP_SUL!P439)</f>
        <v>8.3333333333333329E-2</v>
      </c>
      <c r="R436" s="145" t="str">
        <f>IF(SP_SUL!Q439="","*",CONCATENATE(SP_SUL!Q439," ",SP_SUL!R439))</f>
        <v>20 Nº DE DORMENTES</v>
      </c>
      <c r="S436" s="145" t="str">
        <f>IF(SP_SUL!V439="","*",SP_SUL!V439)</f>
        <v>Henrique</v>
      </c>
      <c r="T436" s="145" t="str">
        <f>IF(SP_SUL!W439="","*",SP_SUL!W439)</f>
        <v xml:space="preserve">PDM - Substituição de dormentes </v>
      </c>
      <c r="U436" s="137">
        <f ca="1">_xlfn.XLOOKUP(G436&amp;$U$2,BS_CONTROLE[CHAVE],BS_CONTROLE[Quantidade_11],"-")</f>
        <v>43</v>
      </c>
      <c r="V436" s="137">
        <f ca="1">_xlfn.XLOOKUP(G436&amp;$V$2,BS_CONTROLE[CHAVE],BS_CONTROLE[Quantidade_11],"-")</f>
        <v>0</v>
      </c>
      <c r="W436" s="137" t="str">
        <f ca="1">_xlfn.XLOOKUP(G436&amp;$W$2,BS_CONTROLE[CHAVE],BS_CONTROLE[Quantidade_11],"-")</f>
        <v>-</v>
      </c>
    </row>
    <row r="437" spans="1:23">
      <c r="A437" s="146" t="str">
        <f>IF(SP_SUL!Y440="","*",SP_SUL!Y440)</f>
        <v>SIM</v>
      </c>
      <c r="B437" s="146" t="str">
        <f>IF(SP_SUL!X440="","*",SP_SUL!X440)</f>
        <v>Contrato</v>
      </c>
      <c r="C437" s="146" t="str">
        <f>IF(SP_SUL!Z440="","*",SP_SUL!Z440)</f>
        <v>*</v>
      </c>
      <c r="D437" s="139" t="str">
        <f>IF(SP_SUL!S440="","*",SP_SUL!S440)</f>
        <v>SP SUL</v>
      </c>
      <c r="E437" s="139" t="str">
        <f>IF(SP_SUL!T440="","*",SP_SUL!T440)</f>
        <v>ZBV-ZKE</v>
      </c>
      <c r="F437" s="145">
        <f>IF(SP_SUL!B440="","*",SP_SUL!B440)</f>
        <v>46071</v>
      </c>
      <c r="G437" s="145" t="str">
        <f>IF(SP_SUL!D440="","*",SP_SUL!D440)</f>
        <v>V93</v>
      </c>
      <c r="H437" s="145" t="str">
        <f>IF(SP_SUL!F440="","*",SP_SUL!F440)</f>
        <v>MECANIZAÇÃO - SOCADORA</v>
      </c>
      <c r="I437" s="145" t="str">
        <f>IF(SP_SUL!H440="","*",SP_SUL!H440)</f>
        <v>ZYU1</v>
      </c>
      <c r="J437" s="145" t="str">
        <f>IF(SP_SUL!I440="","*",SP_SUL!I440)</f>
        <v>ZYU1</v>
      </c>
      <c r="K437" s="139" t="str">
        <f>IF(SP_SUL!M440="","*",SP_SUL!M440)</f>
        <v>ZYU-ZST</v>
      </c>
      <c r="L437" s="139" t="str">
        <f>IF(SP_SUL!N440="","*",SP_SUL!N440)</f>
        <v>ZYU206</v>
      </c>
      <c r="M437" s="140">
        <f>IF(SP_SUL!J440="","*",SP_SUL!J440)</f>
        <v>56</v>
      </c>
      <c r="N437" s="144">
        <f>IF(SP_SUL!K440="","*",SP_SUL!K440)</f>
        <v>204.4</v>
      </c>
      <c r="O437" s="144">
        <f>IF(SP_SUL!L440="","*",SP_SUL!L440)</f>
        <v>205.8</v>
      </c>
      <c r="P437" s="143">
        <f>IF(SP_SUL!O440="","*",SP_SUL!O440)</f>
        <v>0.375</v>
      </c>
      <c r="Q437" s="143">
        <f>IF(SP_SUL!P440="","*",SP_SUL!P440)</f>
        <v>0.125</v>
      </c>
      <c r="R437" s="145" t="str">
        <f>IF(SP_SUL!Q440="","*",CONCATENATE(SP_SUL!Q440," ",SP_SUL!R440))</f>
        <v>200 M</v>
      </c>
      <c r="S437" s="145" t="str">
        <f>IF(SP_SUL!V440="","*",SP_SUL!V440)</f>
        <v>Moises</v>
      </c>
      <c r="T437" s="145" t="str">
        <f>IF(SP_SUL!W440="","*",SP_SUL!W440)</f>
        <v xml:space="preserve">Socaria mecanizada </v>
      </c>
      <c r="U437" s="137">
        <f ca="1">_xlfn.XLOOKUP(G437&amp;$U$2,BS_CONTROLE[CHAVE],BS_CONTROLE[Quantidade_11],"-")</f>
        <v>0</v>
      </c>
      <c r="V437" s="137">
        <f ca="1">_xlfn.XLOOKUP(G437&amp;$V$2,BS_CONTROLE[CHAVE],BS_CONTROLE[Quantidade_11],"-")</f>
        <v>229</v>
      </c>
      <c r="W437" s="137">
        <f ca="1">_xlfn.XLOOKUP(G437&amp;$W$2,BS_CONTROLE[CHAVE],BS_CONTROLE[Quantidade_11],"-")</f>
        <v>0</v>
      </c>
    </row>
    <row r="438" spans="1:23">
      <c r="A438" s="146" t="str">
        <f>IF(SP_SUL!Y441="","*",SP_SUL!Y441)</f>
        <v>OPORTUNIDADE</v>
      </c>
      <c r="B438" s="146" t="str">
        <f>IF(SP_SUL!X441="","*",SP_SUL!X441)</f>
        <v>Oportunidade</v>
      </c>
      <c r="C438" s="146" t="str">
        <f>IF(SP_SUL!Z441="","*",SP_SUL!Z441)</f>
        <v>*</v>
      </c>
      <c r="D438" s="139" t="str">
        <f>IF(SP_SUL!S441="","*",SP_SUL!S441)</f>
        <v>SP SUL</v>
      </c>
      <c r="E438" s="139" t="str">
        <f>IF(SP_SUL!T441="","*",SP_SUL!T441)</f>
        <v>ZBV-ZKE</v>
      </c>
      <c r="F438" s="145">
        <f>IF(SP_SUL!B441="","*",SP_SUL!B441)</f>
        <v>46071</v>
      </c>
      <c r="G438" s="145" t="str">
        <f>IF(SP_SUL!D441="","*",SP_SUL!D441)</f>
        <v>W59</v>
      </c>
      <c r="H438" s="145" t="str">
        <f>IF(SP_SUL!F441="","*",SP_SUL!F441)</f>
        <v>RECOLHIMENTO DE MATERIAL</v>
      </c>
      <c r="I438" s="145" t="str">
        <f>IF(SP_SUL!H441="","*",SP_SUL!H441)</f>
        <v>ZYU1</v>
      </c>
      <c r="J438" s="145" t="str">
        <f>IF(SP_SUL!I441="","*",SP_SUL!I441)</f>
        <v>ZYU1</v>
      </c>
      <c r="K438" s="139" t="str">
        <f>IF(SP_SUL!M441="","*",SP_SUL!M441)</f>
        <v>ZDY-ZFY</v>
      </c>
      <c r="L438" s="139" t="str">
        <f>IF(SP_SUL!N441="","*",SP_SUL!N441)</f>
        <v>189ZFY</v>
      </c>
      <c r="M438" s="140">
        <f>IF(SP_SUL!J441="","*",SP_SUL!J441)</f>
        <v>56</v>
      </c>
      <c r="N438" s="144">
        <f>IF(SP_SUL!K441="","*",SP_SUL!K441)</f>
        <v>190</v>
      </c>
      <c r="O438" s="144" t="str">
        <f>IF(SP_SUL!L441="","*",SP_SUL!L441)</f>
        <v>-</v>
      </c>
      <c r="P438" s="143">
        <f>IF(SP_SUL!O441="","*",SP_SUL!O441)</f>
        <v>0.375</v>
      </c>
      <c r="Q438" s="143">
        <f>IF(SP_SUL!P441="","*",SP_SUL!P441)</f>
        <v>4.1666666666666664E-2</v>
      </c>
      <c r="R438" s="145" t="str">
        <f>IF(SP_SUL!Q441="","*",CONCATENATE(SP_SUL!Q441," ",SP_SUL!R441))</f>
        <v>300 BINÁRIO</v>
      </c>
      <c r="S438" s="145" t="str">
        <f>IF(SP_SUL!V441="","*",SP_SUL!V441)</f>
        <v>Henrique</v>
      </c>
      <c r="T438" s="145" t="str">
        <f>IF(SP_SUL!W441="","*",SP_SUL!W441)</f>
        <v>Descarga de dormentes</v>
      </c>
      <c r="U438" s="137">
        <f ca="1">_xlfn.XLOOKUP(G438&amp;$U$2,BS_CONTROLE[CHAVE],BS_CONTROLE[Quantidade_11],"-")</f>
        <v>196</v>
      </c>
      <c r="V438" s="137">
        <f ca="1">_xlfn.XLOOKUP(G438&amp;$V$2,BS_CONTROLE[CHAVE],BS_CONTROLE[Quantidade_11],"-")</f>
        <v>1</v>
      </c>
      <c r="W438" s="137" t="str">
        <f ca="1">_xlfn.XLOOKUP(G438&amp;$W$2,BS_CONTROLE[CHAVE],BS_CONTROLE[Quantidade_11],"-")</f>
        <v>-</v>
      </c>
    </row>
    <row r="439" spans="1:23">
      <c r="A439" s="146" t="str">
        <f>IF(SP_SUL!Y442="","*",SP_SUL!Y442)</f>
        <v>OPORTUNIDADE</v>
      </c>
      <c r="B439" s="146" t="str">
        <f>IF(SP_SUL!X442="","*",SP_SUL!X442)</f>
        <v>Oportunidade</v>
      </c>
      <c r="C439" s="146" t="str">
        <f>IF(SP_SUL!Z442="","*",SP_SUL!Z442)</f>
        <v>*</v>
      </c>
      <c r="D439" s="139" t="str">
        <f>IF(SP_SUL!S442="","*",SP_SUL!S442)</f>
        <v>SP SUL</v>
      </c>
      <c r="E439" s="139" t="str">
        <f>IF(SP_SUL!T442="","*",SP_SUL!T442)</f>
        <v>ZBV-ZKE</v>
      </c>
      <c r="F439" s="145">
        <f>IF(SP_SUL!B442="","*",SP_SUL!B442)</f>
        <v>46071</v>
      </c>
      <c r="G439" s="145" t="str">
        <f>IF(SP_SUL!D442="","*",SP_SUL!D442)</f>
        <v>ROBSON (TF-701)</v>
      </c>
      <c r="H439" s="145" t="str">
        <f>IF(SP_SUL!F442="","*",SP_SUL!F442)</f>
        <v>PDM - SUBSTITUIÇÃO - DORMENTE</v>
      </c>
      <c r="I439" s="145" t="str">
        <f>IF(SP_SUL!H442="","*",SP_SUL!H442)</f>
        <v>-</v>
      </c>
      <c r="J439" s="145" t="str">
        <f>IF(SP_SUL!I442="","*",SP_SUL!I442)</f>
        <v>-</v>
      </c>
      <c r="K439" s="139" t="str">
        <f>IF(SP_SUL!M442="","*",SP_SUL!M442)</f>
        <v>ZDY-ZFY</v>
      </c>
      <c r="L439" s="139" t="str">
        <f>IF(SP_SUL!N442="","*",SP_SUL!N442)</f>
        <v>189ZFY</v>
      </c>
      <c r="M439" s="140">
        <f>IF(SP_SUL!J442="","*",SP_SUL!J442)</f>
        <v>56</v>
      </c>
      <c r="N439" s="144">
        <f>IF(SP_SUL!K442="","*",SP_SUL!K442)</f>
        <v>190.3</v>
      </c>
      <c r="O439" s="144">
        <f>IF(SP_SUL!L442="","*",SP_SUL!L442)</f>
        <v>190.5</v>
      </c>
      <c r="P439" s="143">
        <f>IF(SP_SUL!O442="","*",SP_SUL!O442)</f>
        <v>0.375</v>
      </c>
      <c r="Q439" s="143">
        <f>IF(SP_SUL!P442="","*",SP_SUL!P442)</f>
        <v>8.3333333333333329E-2</v>
      </c>
      <c r="R439" s="145" t="str">
        <f>IF(SP_SUL!Q442="","*",CONCATENATE(SP_SUL!Q442," ",SP_SUL!R442))</f>
        <v>50 Nº DE DORMENTES</v>
      </c>
      <c r="S439" s="145" t="str">
        <f>IF(SP_SUL!V442="","*",SP_SUL!V442)</f>
        <v>Moises</v>
      </c>
      <c r="T439" s="145" t="str">
        <f>IF(SP_SUL!W442="","*",SP_SUL!W442)</f>
        <v xml:space="preserve">PDM - Substituição de dormentes </v>
      </c>
      <c r="U439" s="137">
        <f ca="1">_xlfn.XLOOKUP(G439&amp;$U$2,BS_CONTROLE[CHAVE],BS_CONTROLE[Quantidade_11],"-")</f>
        <v>39</v>
      </c>
      <c r="V439" s="137">
        <f ca="1">_xlfn.XLOOKUP(G439&amp;$V$2,BS_CONTROLE[CHAVE],BS_CONTROLE[Quantidade_11],"-")</f>
        <v>0</v>
      </c>
      <c r="W439" s="137" t="str">
        <f ca="1">_xlfn.XLOOKUP(G439&amp;$W$2,BS_CONTROLE[CHAVE],BS_CONTROLE[Quantidade_11],"-")</f>
        <v>-</v>
      </c>
    </row>
    <row r="440" spans="1:23">
      <c r="A440" s="146" t="str">
        <f>IF(SP_SUL!Y443="","*",SP_SUL!Y443)</f>
        <v>OPORTUNIDADE</v>
      </c>
      <c r="B440" s="146" t="str">
        <f>IF(SP_SUL!X443="","*",SP_SUL!X443)</f>
        <v>Oportunidade</v>
      </c>
      <c r="C440" s="146" t="str">
        <f>IF(SP_SUL!Z443="","*",SP_SUL!Z443)</f>
        <v>*</v>
      </c>
      <c r="D440" s="139" t="str">
        <f>IF(SP_SUL!S443="","*",SP_SUL!S443)</f>
        <v>SP SUL</v>
      </c>
      <c r="E440" s="139" t="str">
        <f>IF(SP_SUL!T443="","*",SP_SUL!T443)</f>
        <v>ZBV-ZKE</v>
      </c>
      <c r="F440" s="145">
        <f>IF(SP_SUL!B443="","*",SP_SUL!B443)</f>
        <v>46071</v>
      </c>
      <c r="G440" s="145" t="str">
        <f>IF(SP_SUL!D443="","*",SP_SUL!D443)</f>
        <v>JACIANO (TF-674)</v>
      </c>
      <c r="H440" s="145" t="str">
        <f>IF(SP_SUL!F443="","*",SP_SUL!F443)</f>
        <v>PDM - SUBSTITUIÇÃO - DORMENTE</v>
      </c>
      <c r="I440" s="145" t="str">
        <f>IF(SP_SUL!H443="","*",SP_SUL!H443)</f>
        <v>-</v>
      </c>
      <c r="J440" s="145" t="str">
        <f>IF(SP_SUL!I443="","*",SP_SUL!I443)</f>
        <v>-</v>
      </c>
      <c r="K440" s="139" t="str">
        <f>IF(SP_SUL!M443="","*",SP_SUL!M443)</f>
        <v>ZDY-ZFY</v>
      </c>
      <c r="L440" s="139" t="str">
        <f>IF(SP_SUL!N443="","*",SP_SUL!N443)</f>
        <v>189ZFY</v>
      </c>
      <c r="M440" s="140">
        <f>IF(SP_SUL!J443="","*",SP_SUL!J443)</f>
        <v>56</v>
      </c>
      <c r="N440" s="144">
        <f>IF(SP_SUL!K443="","*",SP_SUL!K443)</f>
        <v>191</v>
      </c>
      <c r="O440" s="144">
        <f>IF(SP_SUL!L443="","*",SP_SUL!L443)</f>
        <v>190.5</v>
      </c>
      <c r="P440" s="143">
        <f>IF(SP_SUL!O443="","*",SP_SUL!O443)</f>
        <v>0.375</v>
      </c>
      <c r="Q440" s="143">
        <f>IF(SP_SUL!P443="","*",SP_SUL!P443)</f>
        <v>8.3333333333333329E-2</v>
      </c>
      <c r="R440" s="145" t="str">
        <f>IF(SP_SUL!Q443="","*",CONCATENATE(SP_SUL!Q443," ",SP_SUL!R443))</f>
        <v>50 Nº DE DORMENTES</v>
      </c>
      <c r="S440" s="145" t="str">
        <f>IF(SP_SUL!V443="","*",SP_SUL!V443)</f>
        <v>Moises</v>
      </c>
      <c r="T440" s="145" t="str">
        <f>IF(SP_SUL!W443="","*",SP_SUL!W443)</f>
        <v xml:space="preserve">PDM - Substituição de dormentes </v>
      </c>
      <c r="U440" s="137">
        <f ca="1">_xlfn.XLOOKUP(G440&amp;$U$2,BS_CONTROLE[CHAVE],BS_CONTROLE[Quantidade_11],"-")</f>
        <v>35</v>
      </c>
      <c r="V440" s="137">
        <f ca="1">_xlfn.XLOOKUP(G440&amp;$V$2,BS_CONTROLE[CHAVE],BS_CONTROLE[Quantidade_11],"-")</f>
        <v>0</v>
      </c>
      <c r="W440" s="137" t="str">
        <f ca="1">_xlfn.XLOOKUP(G440&amp;$W$2,BS_CONTROLE[CHAVE],BS_CONTROLE[Quantidade_11],"-")</f>
        <v>-</v>
      </c>
    </row>
    <row r="441" spans="1:23">
      <c r="A441" s="146" t="str">
        <f>IF(SP_SUL!Y444="","*",SP_SUL!Y444)</f>
        <v>OPORTUNIDADE</v>
      </c>
      <c r="B441" s="146" t="str">
        <f>IF(SP_SUL!X444="","*",SP_SUL!X444)</f>
        <v>Oportunidade</v>
      </c>
      <c r="C441" s="146" t="str">
        <f>IF(SP_SUL!Z444="","*",SP_SUL!Z444)</f>
        <v>*</v>
      </c>
      <c r="D441" s="139" t="str">
        <f>IF(SP_SUL!S444="","*",SP_SUL!S444)</f>
        <v>SP SUL</v>
      </c>
      <c r="E441" s="139" t="str">
        <f>IF(SP_SUL!T444="","*",SP_SUL!T444)</f>
        <v>ZBV-ZKE</v>
      </c>
      <c r="F441" s="145">
        <f>IF(SP_SUL!B444="","*",SP_SUL!B444)</f>
        <v>46071</v>
      </c>
      <c r="G441" s="145" t="str">
        <f>IF(SP_SUL!D444="","*",SP_SUL!D444)</f>
        <v>OSMAR (TMA-677)</v>
      </c>
      <c r="H441" s="145" t="str">
        <f>IF(SP_SUL!F444="","*",SP_SUL!F444)</f>
        <v>PDM - AMV - MEIA CHAVE</v>
      </c>
      <c r="I441" s="145" t="str">
        <f>IF(SP_SUL!H444="","*",SP_SUL!H444)</f>
        <v>-</v>
      </c>
      <c r="J441" s="145" t="str">
        <f>IF(SP_SUL!I444="","*",SP_SUL!I444)</f>
        <v>-</v>
      </c>
      <c r="K441" s="139" t="str">
        <f>IF(SP_SUL!M444="","*",SP_SUL!M444)</f>
        <v>ZGA-ZCX</v>
      </c>
      <c r="L441" s="139" t="str">
        <f>IF(SP_SUL!N444="","*",SP_SUL!N444)</f>
        <v>ZPSZCX</v>
      </c>
      <c r="M441" s="140">
        <f>IF(SP_SUL!J444="","*",SP_SUL!J444)</f>
        <v>56</v>
      </c>
      <c r="N441" s="144">
        <f>IF(SP_SUL!K444="","*",SP_SUL!K444)</f>
        <v>157.94999999999999</v>
      </c>
      <c r="O441" s="144" t="str">
        <f>IF(SP_SUL!L444="","*",SP_SUL!L444)</f>
        <v>-</v>
      </c>
      <c r="P441" s="143">
        <f>IF(SP_SUL!O444="","*",SP_SUL!O444)</f>
        <v>0.41666666666666669</v>
      </c>
      <c r="Q441" s="143">
        <f>IF(SP_SUL!P444="","*",SP_SUL!P444)</f>
        <v>0.125</v>
      </c>
      <c r="R441" s="145" t="str">
        <f>IF(SP_SUL!Q444="","*",CONCATENATE(SP_SUL!Q444," ",SP_SUL!R444))</f>
        <v>1 Nº DE PEÇAS</v>
      </c>
      <c r="S441" s="145" t="str">
        <f>IF(SP_SUL!V444="","*",SP_SUL!V444)</f>
        <v>Henrique</v>
      </c>
      <c r="T441" s="145" t="str">
        <f>IF(SP_SUL!W444="","*",SP_SUL!W444)</f>
        <v>PDM - Substituição de meia chave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>
      <c r="A443" s="146" t="str">
        <f>IF(SP_SUL!Y446="","*",SP_SUL!Y446)</f>
        <v>OPORTUNIDADE</v>
      </c>
      <c r="B443" s="146" t="str">
        <f>IF(SP_SUL!X446="","*",SP_SUL!X446)</f>
        <v>Oportunidade</v>
      </c>
      <c r="C443" s="146" t="str">
        <f>IF(SP_SUL!Z446="","*",SP_SUL!Z446)</f>
        <v>*</v>
      </c>
      <c r="D443" s="139" t="str">
        <f>IF(SP_SUL!S446="","*",SP_SUL!S446)</f>
        <v>SP SUL</v>
      </c>
      <c r="E443" s="139" t="str">
        <f>IF(SP_SUL!T446="","*",SP_SUL!T446)</f>
        <v>ZKE-ZEV</v>
      </c>
      <c r="F443" s="145">
        <f>IF(SP_SUL!B446="","*",SP_SUL!B446)</f>
        <v>46071</v>
      </c>
      <c r="G443" s="145" t="str">
        <f>IF(SP_SUL!D446="","*",SP_SUL!D446)</f>
        <v>EDSON (TP-780)</v>
      </c>
      <c r="H443" s="145" t="str">
        <f>IF(SP_SUL!F446="","*",SP_SUL!F446)</f>
        <v>PDM - SUBSTITUIÇÃO - TRILHO</v>
      </c>
      <c r="I443" s="145" t="str">
        <f>IF(SP_SUL!H446="","*",SP_SUL!H446)</f>
        <v>-</v>
      </c>
      <c r="J443" s="145" t="str">
        <f>IF(SP_SUL!I446="","*",SP_SUL!I446)</f>
        <v>-</v>
      </c>
      <c r="K443" s="139" t="str">
        <f>IF(SP_SUL!M446="","*",SP_SUL!M446)</f>
        <v>ZKE-ZWW</v>
      </c>
      <c r="L443" s="139" t="str">
        <f>IF(SP_SUL!N446="","*",SP_SUL!N446)</f>
        <v>K83K802</v>
      </c>
      <c r="M443" s="140">
        <f>IF(SP_SUL!J446="","*",SP_SUL!J446)</f>
        <v>55</v>
      </c>
      <c r="N443" s="144">
        <f>IF(SP_SUL!K446="","*",SP_SUL!K446)</f>
        <v>82.424999999999997</v>
      </c>
      <c r="O443" s="144">
        <f>IF(SP_SUL!L446="","*",SP_SUL!L446)</f>
        <v>82.71</v>
      </c>
      <c r="P443" s="143">
        <f>IF(SP_SUL!O446="","*",SP_SUL!O446)</f>
        <v>0.45833333333333331</v>
      </c>
      <c r="Q443" s="143">
        <f>IF(SP_SUL!P446="","*",SP_SUL!P446)</f>
        <v>4.1666666666666664E-2</v>
      </c>
      <c r="R443" s="145" t="str">
        <f>IF(SP_SUL!Q446="","*",CONCATENATE(SP_SUL!Q446," ",SP_SUL!R446))</f>
        <v>312 M</v>
      </c>
      <c r="S443" s="145" t="str">
        <f>IF(SP_SUL!V446="","*",SP_SUL!V446)</f>
        <v>Felipe</v>
      </c>
      <c r="T443" s="145" t="str">
        <f>IF(SP_SUL!W446="","*",SP_SUL!W446)</f>
        <v>PDM - Substituição de trilho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>
      <c r="A444" s="146" t="str">
        <f>IF(SP_SUL!Y447="","*",SP_SUL!Y447)</f>
        <v>OPORTUNIDADE</v>
      </c>
      <c r="B444" s="146" t="str">
        <f>IF(SP_SUL!X447="","*",SP_SUL!X447)</f>
        <v>Oportunidade</v>
      </c>
      <c r="C444" s="146" t="str">
        <f>IF(SP_SUL!Z447="","*",SP_SUL!Z447)</f>
        <v>*</v>
      </c>
      <c r="D444" s="139" t="str">
        <f>IF(SP_SUL!S447="","*",SP_SUL!S447)</f>
        <v>SP SUL</v>
      </c>
      <c r="E444" s="139" t="str">
        <f>IF(SP_SUL!T447="","*",SP_SUL!T447)</f>
        <v>ZKE-ZEV</v>
      </c>
      <c r="F444" s="145">
        <f>IF(SP_SUL!B447="","*",SP_SUL!B447)</f>
        <v>46071</v>
      </c>
      <c r="G444" s="145" t="str">
        <f>IF(SP_SUL!D447="","*",SP_SUL!D447)</f>
        <v>W60</v>
      </c>
      <c r="H444" s="145" t="str">
        <f>IF(SP_SUL!F447="","*",SP_SUL!F447)</f>
        <v>PDM - PEDRA - DESCARGA</v>
      </c>
      <c r="I444" s="145" t="str">
        <f>IF(SP_SUL!H447="","*",SP_SUL!H447)</f>
        <v>102ZKW2</v>
      </c>
      <c r="J444" s="145" t="str">
        <f>IF(SP_SUL!I447="","*",SP_SUL!I447)</f>
        <v>102ZKW2</v>
      </c>
      <c r="K444" s="139" t="str">
        <f>IF(SP_SUL!M447="","*",SP_SUL!M447)</f>
        <v>ZKE-ZWW</v>
      </c>
      <c r="L444" s="139" t="str">
        <f>IF(SP_SUL!N447="","*",SP_SUL!N447)</f>
        <v>K83K802</v>
      </c>
      <c r="M444" s="140">
        <f>IF(SP_SUL!J447="","*",SP_SUL!J447)</f>
        <v>55</v>
      </c>
      <c r="N444" s="144">
        <f>IF(SP_SUL!K447="","*",SP_SUL!K447)</f>
        <v>83</v>
      </c>
      <c r="O444" s="144">
        <f>IF(SP_SUL!L447="","*",SP_SUL!L447)</f>
        <v>83.1</v>
      </c>
      <c r="P444" s="143">
        <f>IF(SP_SUL!O447="","*",SP_SUL!O447)</f>
        <v>0.39583333333333331</v>
      </c>
      <c r="Q444" s="143">
        <f>IF(SP_SUL!P447="","*",SP_SUL!P447)</f>
        <v>4.1666666666666664E-2</v>
      </c>
      <c r="R444" s="145" t="str">
        <f>IF(SP_SUL!Q447="","*",CONCATENATE(SP_SUL!Q447," ",SP_SUL!R447))</f>
        <v>4 VAGÕES</v>
      </c>
      <c r="S444" s="145" t="str">
        <f>IF(SP_SUL!V447="","*",SP_SUL!V447)</f>
        <v>Felipe</v>
      </c>
      <c r="T444" s="145" t="str">
        <f>IF(SP_SUL!W447="","*",SP_SUL!W447)</f>
        <v>Descarga de pedra</v>
      </c>
      <c r="U444" s="137" t="str">
        <f ca="1">_xlfn.XLOOKUP(G444&amp;$U$2,BS_CONTROLE[CHAVE],BS_CONTROLE[Quantidade_11],"-")</f>
        <v>-</v>
      </c>
      <c r="V444" s="137">
        <f ca="1">_xlfn.XLOOKUP(G444&amp;$V$2,BS_CONTROLE[CHAVE],BS_CONTROLE[Quantidade_11],"-")</f>
        <v>0</v>
      </c>
      <c r="W444" s="137" t="str">
        <f ca="1">_xlfn.XLOOKUP(G444&amp;$W$2,BS_CONTROLE[CHAVE],BS_CONTROLE[Quantidade_11],"-")</f>
        <v>-</v>
      </c>
    </row>
    <row r="445" spans="1:23">
      <c r="A445" s="146" t="str">
        <f>IF(SP_SUL!Y448="","*",SP_SUL!Y448)</f>
        <v>OPORTUNIDADE</v>
      </c>
      <c r="B445" s="146" t="str">
        <f>IF(SP_SUL!X448="","*",SP_SUL!X448)</f>
        <v>Oportunidade</v>
      </c>
      <c r="C445" s="146" t="str">
        <f>IF(SP_SUL!Z448="","*",SP_SUL!Z448)</f>
        <v>*</v>
      </c>
      <c r="D445" s="139" t="str">
        <f>IF(SP_SUL!S448="","*",SP_SUL!S448)</f>
        <v>SP SUL</v>
      </c>
      <c r="E445" s="139" t="str">
        <f>IF(SP_SUL!T448="","*",SP_SUL!T448)</f>
        <v>ZKE-ZEV</v>
      </c>
      <c r="F445" s="145">
        <f>IF(SP_SUL!B448="","*",SP_SUL!B448)</f>
        <v>46071</v>
      </c>
      <c r="G445" s="145" t="str">
        <f>IF(SP_SUL!D448="","*",SP_SUL!D448)</f>
        <v>V89</v>
      </c>
      <c r="H445" s="145" t="str">
        <f>IF(SP_SUL!F448="","*",SP_SUL!F448)</f>
        <v>MECANIZAÇÃO - SOCADORA</v>
      </c>
      <c r="I445" s="145" t="str">
        <f>IF(SP_SUL!H448="","*",SP_SUL!H448)</f>
        <v>102ZKW2</v>
      </c>
      <c r="J445" s="145" t="str">
        <f>IF(SP_SUL!I448="","*",SP_SUL!I448)</f>
        <v>102ZKW2</v>
      </c>
      <c r="K445" s="139" t="str">
        <f>IF(SP_SUL!M448="","*",SP_SUL!M448)</f>
        <v>ZKW-ZLU</v>
      </c>
      <c r="L445" s="139" t="str">
        <f>IF(SP_SUL!N448="","*",SP_SUL!N448)</f>
        <v>102ZKW2</v>
      </c>
      <c r="M445" s="140">
        <f>IF(SP_SUL!J448="","*",SP_SUL!J448)</f>
        <v>55</v>
      </c>
      <c r="N445" s="144">
        <f>IF(SP_SUL!K448="","*",SP_SUL!K448)</f>
        <v>97.9</v>
      </c>
      <c r="O445" s="144">
        <f>IF(SP_SUL!L448="","*",SP_SUL!L448)</f>
        <v>100</v>
      </c>
      <c r="P445" s="143">
        <f>IF(SP_SUL!O448="","*",SP_SUL!O448)</f>
        <v>0.39583333333333331</v>
      </c>
      <c r="Q445" s="143">
        <f>IF(SP_SUL!P448="","*",SP_SUL!P448)</f>
        <v>8.3333333333333329E-2</v>
      </c>
      <c r="R445" s="145" t="str">
        <f>IF(SP_SUL!Q448="","*",CONCATENATE(SP_SUL!Q448," ",SP_SUL!R448))</f>
        <v>480 M</v>
      </c>
      <c r="S445" s="145" t="str">
        <f>IF(SP_SUL!V448="","*",SP_SUL!V448)</f>
        <v>Antonioni</v>
      </c>
      <c r="T445" s="145" t="str">
        <f>IF(SP_SUL!W448="","*",SP_SUL!W448)</f>
        <v xml:space="preserve">Socaria mecanizada </v>
      </c>
      <c r="U445" s="137">
        <f ca="1">_xlfn.XLOOKUP(G445&amp;$U$2,BS_CONTROLE[CHAVE],BS_CONTROLE[Quantidade_11],"-")</f>
        <v>1</v>
      </c>
      <c r="V445" s="137">
        <f ca="1">_xlfn.XLOOKUP(G445&amp;$V$2,BS_CONTROLE[CHAVE],BS_CONTROLE[Quantidade_11],"-")</f>
        <v>0</v>
      </c>
      <c r="W445" s="137" t="str">
        <f ca="1">_xlfn.XLOOKUP(G445&amp;$W$2,BS_CONTROLE[CHAVE],BS_CONTROLE[Quantidade_11],"-")</f>
        <v>-</v>
      </c>
    </row>
    <row r="446" spans="1:23">
      <c r="A446" s="146" t="str">
        <f>IF(SP_SUL!Y449="","*",SP_SUL!Y449)</f>
        <v>OPORTUNIDADE</v>
      </c>
      <c r="B446" s="146" t="str">
        <f>IF(SP_SUL!X449="","*",SP_SUL!X449)</f>
        <v>Oportunidade</v>
      </c>
      <c r="C446" s="146" t="str">
        <f>IF(SP_SUL!Z449="","*",SP_SUL!Z449)</f>
        <v>*</v>
      </c>
      <c r="D446" s="139" t="str">
        <f>IF(SP_SUL!S449="","*",SP_SUL!S449)</f>
        <v>SP SUL</v>
      </c>
      <c r="E446" s="139" t="str">
        <f>IF(SP_SUL!T449="","*",SP_SUL!T449)</f>
        <v>ZKE-ZEV</v>
      </c>
      <c r="F446" s="145">
        <f>IF(SP_SUL!B449="","*",SP_SUL!B449)</f>
        <v>46071</v>
      </c>
      <c r="G446" s="145" t="str">
        <f>IF(SP_SUL!D449="","*",SP_SUL!D449)</f>
        <v>E17</v>
      </c>
      <c r="H446" s="145" t="str">
        <f>IF(SP_SUL!F449="","*",SP_SUL!F449)</f>
        <v>CAMINHÃO DE SOLDA</v>
      </c>
      <c r="I446" s="145" t="str">
        <f>IF(SP_SUL!H449="","*",SP_SUL!H449)</f>
        <v>102ZKW2</v>
      </c>
      <c r="J446" s="145" t="str">
        <f>IF(SP_SUL!I449="","*",SP_SUL!I449)</f>
        <v>102ZKW2</v>
      </c>
      <c r="K446" s="139" t="str">
        <f>IF(SP_SUL!M449="","*",SP_SUL!M449)</f>
        <v>ZKW-ZLU</v>
      </c>
      <c r="L446" s="139">
        <f>IF(SP_SUL!N449="","*",SP_SUL!N449)</f>
        <v>1051032</v>
      </c>
      <c r="M446" s="140">
        <f>IF(SP_SUL!J449="","*",SP_SUL!J449)</f>
        <v>55</v>
      </c>
      <c r="N446" s="144">
        <f>IF(SP_SUL!K449="","*",SP_SUL!K449)</f>
        <v>103.9</v>
      </c>
      <c r="O446" s="144">
        <f>IF(SP_SUL!L449="","*",SP_SUL!L449)</f>
        <v>104.4</v>
      </c>
      <c r="P446" s="143">
        <f>IF(SP_SUL!O449="","*",SP_SUL!O449)</f>
        <v>0.375</v>
      </c>
      <c r="Q446" s="143">
        <f>IF(SP_SUL!P449="","*",SP_SUL!P449)</f>
        <v>0.125</v>
      </c>
      <c r="R446" s="145" t="str">
        <f>IF(SP_SUL!Q449="","*",CONCATENATE(SP_SUL!Q449," ",SP_SUL!R449))</f>
        <v>2 Nº DE SOLDA</v>
      </c>
      <c r="S446" s="145" t="str">
        <f>IF(SP_SUL!V449="","*",SP_SUL!V449)</f>
        <v>Higor</v>
      </c>
      <c r="T446" s="145" t="str">
        <f>IF(SP_SUL!W449="","*",SP_SUL!W449)</f>
        <v>Caminhão de solda</v>
      </c>
      <c r="U446" s="137">
        <f ca="1">_xlfn.XLOOKUP(G446&amp;$U$2,BS_CONTROLE[CHAVE],BS_CONTROLE[Quantidade_11],"-")</f>
        <v>0</v>
      </c>
      <c r="V446" s="137">
        <f ca="1">_xlfn.XLOOKUP(G446&amp;$V$2,BS_CONTROLE[CHAVE],BS_CONTROLE[Quantidade_11],"-")</f>
        <v>2</v>
      </c>
      <c r="W446" s="137">
        <f ca="1">_xlfn.XLOOKUP(G446&amp;$W$2,BS_CONTROLE[CHAVE],BS_CONTROLE[Quantidade_11],"-")</f>
        <v>0</v>
      </c>
    </row>
    <row r="447" spans="1:23">
      <c r="A447" s="146" t="str">
        <f>IF(SP_SUL!Y450="","*",SP_SUL!Y450)</f>
        <v>OPORTUNIDADE</v>
      </c>
      <c r="B447" s="146" t="str">
        <f>IF(SP_SUL!X450="","*",SP_SUL!X450)</f>
        <v>Oportunidade</v>
      </c>
      <c r="C447" s="146" t="str">
        <f>IF(SP_SUL!Z450="","*",SP_SUL!Z450)</f>
        <v>*</v>
      </c>
      <c r="D447" s="139" t="str">
        <f>IF(SP_SUL!S450="","*",SP_SUL!S450)</f>
        <v>SP SUL</v>
      </c>
      <c r="E447" s="139" t="str">
        <f>IF(SP_SUL!T450="","*",SP_SUL!T450)</f>
        <v>ZKE-ZEV</v>
      </c>
      <c r="F447" s="145">
        <f>IF(SP_SUL!B450="","*",SP_SUL!B450)</f>
        <v>46071</v>
      </c>
      <c r="G447" s="145" t="str">
        <f>IF(SP_SUL!D450="","*",SP_SUL!D450)</f>
        <v>CLEBISON (TP-728)</v>
      </c>
      <c r="H447" s="145" t="str">
        <f>IF(SP_SUL!F450="","*",SP_SUL!F450)</f>
        <v>PDM - SOLDA</v>
      </c>
      <c r="I447" s="145" t="str">
        <f>IF(SP_SUL!H450="","*",SP_SUL!H450)</f>
        <v>-</v>
      </c>
      <c r="J447" s="145" t="str">
        <f>IF(SP_SUL!I450="","*",SP_SUL!I450)</f>
        <v>-</v>
      </c>
      <c r="K447" s="139" t="str">
        <f>IF(SP_SUL!M450="","*",SP_SUL!M450)</f>
        <v>ZEM</v>
      </c>
      <c r="L447" s="139" t="str">
        <f>IF(SP_SUL!N450="","*",SP_SUL!N450)</f>
        <v>ZEM2</v>
      </c>
      <c r="M447" s="140">
        <f>IF(SP_SUL!J450="","*",SP_SUL!J450)</f>
        <v>55</v>
      </c>
      <c r="N447" s="144">
        <f>IF(SP_SUL!K450="","*",SP_SUL!K450)</f>
        <v>134.47999999999999</v>
      </c>
      <c r="O447" s="144" t="str">
        <f>IF(SP_SUL!L450="","*",SP_SUL!L450)</f>
        <v>-</v>
      </c>
      <c r="P447" s="143">
        <f>IF(SP_SUL!O450="","*",SP_SUL!O450)</f>
        <v>0.375</v>
      </c>
      <c r="Q447" s="143">
        <f>IF(SP_SUL!P450="","*",SP_SUL!P450)</f>
        <v>6.25E-2</v>
      </c>
      <c r="R447" s="145" t="str">
        <f>IF(SP_SUL!Q450="","*",CONCATENATE(SP_SUL!Q450," ",SP_SUL!R450))</f>
        <v>1 Nº DE SOLDA</v>
      </c>
      <c r="S447" s="145" t="str">
        <f>IF(SP_SUL!V450="","*",SP_SUL!V450)</f>
        <v>Felipe</v>
      </c>
      <c r="T447" s="145" t="str">
        <f>IF(SP_SUL!W450="","*",SP_SUL!W450)</f>
        <v xml:space="preserve">Execução de solda - Condicionado a temperatura </v>
      </c>
      <c r="U447" s="137" t="str">
        <f ca="1">_xlfn.XLOOKUP(G447&amp;$U$2,BS_CONTROLE[CHAVE],BS_CONTROLE[Quantidade_11],"-")</f>
        <v>-</v>
      </c>
      <c r="V447" s="137">
        <f ca="1">_xlfn.XLOOKUP(G447&amp;$V$2,BS_CONTROLE[CHAVE],BS_CONTROLE[Quantidade_11],"-")</f>
        <v>2</v>
      </c>
      <c r="W447" s="137" t="str">
        <f ca="1">_xlfn.XLOOKUP(G447&amp;$W$2,BS_CONTROLE[CHAVE],BS_CONTROLE[Quantidade_11],"-")</f>
        <v>-</v>
      </c>
    </row>
    <row r="448" spans="1:23">
      <c r="A448" s="146" t="str">
        <f>IF(SP_SUL!Y451="","*",SP_SUL!Y451)</f>
        <v>OPORTUNIDADE</v>
      </c>
      <c r="B448" s="146" t="str">
        <f>IF(SP_SUL!X451="","*",SP_SUL!X451)</f>
        <v>Oportunidade</v>
      </c>
      <c r="C448" s="146" t="str">
        <f>IF(SP_SUL!Z451="","*",SP_SUL!Z451)</f>
        <v>*</v>
      </c>
      <c r="D448" s="139" t="str">
        <f>IF(SP_SUL!S451="","*",SP_SUL!S451)</f>
        <v>SP SUL</v>
      </c>
      <c r="E448" s="139" t="str">
        <f>IF(SP_SUL!T451="","*",SP_SUL!T451)</f>
        <v>ZKE-ZEV</v>
      </c>
      <c r="F448" s="145">
        <f>IF(SP_SUL!B451="","*",SP_SUL!B451)</f>
        <v>46071</v>
      </c>
      <c r="G448" s="145" t="str">
        <f>IF(SP_SUL!D451="","*",SP_SUL!D451)</f>
        <v>ISMAEL(TP-726)</v>
      </c>
      <c r="H448" s="145" t="str">
        <f>IF(SP_SUL!F451="","*",SP_SUL!F451)</f>
        <v>PDM - SOLDA</v>
      </c>
      <c r="I448" s="145" t="str">
        <f>IF(SP_SUL!H451="","*",SP_SUL!H451)</f>
        <v>-</v>
      </c>
      <c r="J448" s="145" t="str">
        <f>IF(SP_SUL!I451="","*",SP_SUL!I451)</f>
        <v>-</v>
      </c>
      <c r="K448" s="139" t="str">
        <f>IF(SP_SUL!M451="","*",SP_SUL!M451)</f>
        <v>ZEM</v>
      </c>
      <c r="L448" s="139" t="str">
        <f>IF(SP_SUL!N451="","*",SP_SUL!N451)</f>
        <v>ZEM2</v>
      </c>
      <c r="M448" s="140">
        <f>IF(SP_SUL!J451="","*",SP_SUL!J451)</f>
        <v>55</v>
      </c>
      <c r="N448" s="144">
        <f>IF(SP_SUL!K451="","*",SP_SUL!K451)</f>
        <v>134.47999999999999</v>
      </c>
      <c r="O448" s="144" t="str">
        <f>IF(SP_SUL!L451="","*",SP_SUL!L451)</f>
        <v>-</v>
      </c>
      <c r="P448" s="143">
        <f>IF(SP_SUL!O451="","*",SP_SUL!O451)</f>
        <v>0.375</v>
      </c>
      <c r="Q448" s="143">
        <f>IF(SP_SUL!P451="","*",SP_SUL!P451)</f>
        <v>6.25E-2</v>
      </c>
      <c r="R448" s="145" t="str">
        <f>IF(SP_SUL!Q451="","*",CONCATENATE(SP_SUL!Q451," ",SP_SUL!R451))</f>
        <v>1 Nº DE SOLDA</v>
      </c>
      <c r="S448" s="145" t="str">
        <f>IF(SP_SUL!V451="","*",SP_SUL!V451)</f>
        <v>Felipe</v>
      </c>
      <c r="T448" s="145" t="str">
        <f>IF(SP_SUL!W451="","*",SP_SUL!W451)</f>
        <v xml:space="preserve">Execução de solda - Condicionado a temperatura </v>
      </c>
      <c r="U448" s="137" t="str">
        <f ca="1">_xlfn.XLOOKUP(G448&amp;$U$2,BS_CONTROLE[CHAVE],BS_CONTROLE[Quantidade_11],"-")</f>
        <v>-</v>
      </c>
      <c r="V448" s="137">
        <f ca="1">_xlfn.XLOOKUP(G448&amp;$V$2,BS_CONTROLE[CHAVE],BS_CONTROLE[Quantidade_11],"-")</f>
        <v>2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>
      <c r="A450" s="146" t="str">
        <f>IF(SP_SUL!Y453="","*",SP_SUL!Y453)</f>
        <v>OPORTUNIDADE</v>
      </c>
      <c r="B450" s="146" t="str">
        <f>IF(SP_SUL!X453="","*",SP_SUL!X453)</f>
        <v>Oportunidade</v>
      </c>
      <c r="C450" s="146" t="str">
        <f>IF(SP_SUL!Z453="","*",SP_SUL!Z453)</f>
        <v>*</v>
      </c>
      <c r="D450" s="139" t="str">
        <f>IF(SP_SUL!S453="","*",SP_SUL!S453)</f>
        <v>SP SUL</v>
      </c>
      <c r="E450" s="139" t="str">
        <f>IF(SP_SUL!T453="","*",SP_SUL!T453)</f>
        <v>ZKE-ZEV</v>
      </c>
      <c r="F450" s="145">
        <f>IF(SP_SUL!B453="","*",SP_SUL!B453)</f>
        <v>46071</v>
      </c>
      <c r="G450" s="145" t="str">
        <f>IF(SP_SUL!D453="","*",SP_SUL!D453)</f>
        <v>WALTER (TP-810)</v>
      </c>
      <c r="H450" s="145" t="str">
        <f>IF(SP_SUL!F453="","*",SP_SUL!F453)</f>
        <v>MODERNIZAÇÃO - SOLDA</v>
      </c>
      <c r="I450" s="145" t="str">
        <f>IF(SP_SUL!H453="","*",SP_SUL!H453)</f>
        <v>-</v>
      </c>
      <c r="J450" s="145" t="str">
        <f>IF(SP_SUL!I453="","*",SP_SUL!I453)</f>
        <v>-</v>
      </c>
      <c r="K450" s="139" t="str">
        <f>IF(SP_SUL!M453="","*",SP_SUL!M453)</f>
        <v>ZEM-ZEJ</v>
      </c>
      <c r="L450" s="139" t="str">
        <f>IF(SP_SUL!N453="","*",SP_SUL!N453)</f>
        <v>139ZEM1</v>
      </c>
      <c r="M450" s="140">
        <f>IF(SP_SUL!J453="","*",SP_SUL!J453)</f>
        <v>48</v>
      </c>
      <c r="N450" s="144">
        <f>IF(SP_SUL!K453="","*",SP_SUL!K453)</f>
        <v>138.869</v>
      </c>
      <c r="O450" s="144" t="str">
        <f>IF(SP_SUL!L453="","*",SP_SUL!L453)</f>
        <v>-</v>
      </c>
      <c r="P450" s="143">
        <f>IF(SP_SUL!O453="","*",SP_SUL!O453)</f>
        <v>0.35416666666666669</v>
      </c>
      <c r="Q450" s="143">
        <f>IF(SP_SUL!P453="","*",SP_SUL!P453)</f>
        <v>6.9444444444444448E-2</v>
      </c>
      <c r="R450" s="145" t="str">
        <f>IF(SP_SUL!Q453="","*",CONCATENATE(SP_SUL!Q453," ",SP_SUL!R453))</f>
        <v>1 Nº DE SOLDA</v>
      </c>
      <c r="S450" s="145" t="str">
        <f>IF(SP_SUL!V453="","*",SP_SUL!V453)</f>
        <v>Alisson</v>
      </c>
      <c r="T450" s="145" t="str">
        <f>IF(SP_SUL!W453="","*",SP_SUL!W453)</f>
        <v xml:space="preserve">Execução de solda - Condicionado a temperatura 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>
      <c r="A451" s="146" t="str">
        <f>IF(SP_SUL!Y454="","*",SP_SUL!Y454)</f>
        <v>OPORTUNIDADE</v>
      </c>
      <c r="B451" s="146" t="str">
        <f>IF(SP_SUL!X454="","*",SP_SUL!X454)</f>
        <v>Oportunidade</v>
      </c>
      <c r="C451" s="146" t="str">
        <f>IF(SP_SUL!Z454="","*",SP_SUL!Z454)</f>
        <v>*</v>
      </c>
      <c r="D451" s="139" t="str">
        <f>IF(SP_SUL!S454="","*",SP_SUL!S454)</f>
        <v>SP SUL</v>
      </c>
      <c r="E451" s="139" t="str">
        <f>IF(SP_SUL!T454="","*",SP_SUL!T454)</f>
        <v>ZKE-ZEV</v>
      </c>
      <c r="F451" s="145">
        <f>IF(SP_SUL!B454="","*",SP_SUL!B454)</f>
        <v>46071</v>
      </c>
      <c r="G451" s="145" t="str">
        <f>IF(SP_SUL!D454="","*",SP_SUL!D454)</f>
        <v>ADENISON (TP-810)</v>
      </c>
      <c r="H451" s="145" t="str">
        <f>IF(SP_SUL!F454="","*",SP_SUL!F454)</f>
        <v>MODERNIZAÇÃO - SOLDA</v>
      </c>
      <c r="I451" s="145" t="str">
        <f>IF(SP_SUL!H454="","*",SP_SUL!H454)</f>
        <v>-</v>
      </c>
      <c r="J451" s="145" t="str">
        <f>IF(SP_SUL!I454="","*",SP_SUL!I454)</f>
        <v>-</v>
      </c>
      <c r="K451" s="139" t="str">
        <f>IF(SP_SUL!M454="","*",SP_SUL!M454)</f>
        <v>ZEM-ZEJ</v>
      </c>
      <c r="L451" s="139" t="str">
        <f>IF(SP_SUL!N454="","*",SP_SUL!N454)</f>
        <v>144ZMS1</v>
      </c>
      <c r="M451" s="140">
        <f>IF(SP_SUL!J454="","*",SP_SUL!J454)</f>
        <v>48</v>
      </c>
      <c r="N451" s="144">
        <f>IF(SP_SUL!K454="","*",SP_SUL!K454)</f>
        <v>143.477</v>
      </c>
      <c r="O451" s="144" t="str">
        <f>IF(SP_SUL!L454="","*",SP_SUL!L454)</f>
        <v>-</v>
      </c>
      <c r="P451" s="143">
        <f>IF(SP_SUL!O454="","*",SP_SUL!O454)</f>
        <v>0.35416666666666669</v>
      </c>
      <c r="Q451" s="143">
        <f>IF(SP_SUL!P454="","*",SP_SUL!P454)</f>
        <v>6.9444444444444448E-2</v>
      </c>
      <c r="R451" s="145" t="str">
        <f>IF(SP_SUL!Q454="","*",CONCATENATE(SP_SUL!Q454," ",SP_SUL!R454))</f>
        <v>1 Nº DE SOLDA</v>
      </c>
      <c r="S451" s="145" t="str">
        <f>IF(SP_SUL!V454="","*",SP_SUL!V454)</f>
        <v>Alisson</v>
      </c>
      <c r="T451" s="145" t="str">
        <f>IF(SP_SUL!W454="","*",SP_SUL!W454)</f>
        <v xml:space="preserve">Execução de solda - Condicionado a temperatura </v>
      </c>
      <c r="U451" s="137">
        <f ca="1">_xlfn.XLOOKUP(G451&amp;$U$2,BS_CONTROLE[CHAVE],BS_CONTROLE[Quantidade_11],"-")</f>
        <v>0</v>
      </c>
      <c r="V451" s="137">
        <f ca="1">_xlfn.XLOOKUP(G451&amp;$V$2,BS_CONTROLE[CHAVE],BS_CONTROLE[Quantidade_11],"-")</f>
        <v>1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OPORTUNIDADE</v>
      </c>
      <c r="B452" s="146" t="str">
        <f>IF(SP_SUL!X455="","*",SP_SUL!X455)</f>
        <v>Oportunidade</v>
      </c>
      <c r="C452" s="146" t="str">
        <f>IF(SP_SUL!Z455="","*",SP_SUL!Z455)</f>
        <v>*</v>
      </c>
      <c r="D452" s="139" t="str">
        <f>IF(SP_SUL!S455="","*",SP_SUL!S455)</f>
        <v>SP SUL</v>
      </c>
      <c r="E452" s="139" t="str">
        <f>IF(SP_SUL!T455="","*",SP_SUL!T455)</f>
        <v>ZKE-ZEV</v>
      </c>
      <c r="F452" s="145">
        <f>IF(SP_SUL!B455="","*",SP_SUL!B455)</f>
        <v>46071</v>
      </c>
      <c r="G452" s="145" t="str">
        <f>IF(SP_SUL!D455="","*",SP_SUL!D455)</f>
        <v>MATEUS (TP-809)</v>
      </c>
      <c r="H452" s="145" t="str">
        <f>IF(SP_SUL!F455="","*",SP_SUL!F455)</f>
        <v>MODERNIZAÇÃO - SOLDA</v>
      </c>
      <c r="I452" s="145" t="str">
        <f>IF(SP_SUL!H455="","*",SP_SUL!H455)</f>
        <v>-</v>
      </c>
      <c r="J452" s="145" t="str">
        <f>IF(SP_SUL!I455="","*",SP_SUL!I455)</f>
        <v>*</v>
      </c>
      <c r="K452" s="139" t="str">
        <f>IF(SP_SUL!M455="","*",SP_SUL!M455)</f>
        <v>ZEM-ZEJ</v>
      </c>
      <c r="L452" s="139">
        <f>IF(SP_SUL!N455="","*",SP_SUL!N455)</f>
        <v>1401391</v>
      </c>
      <c r="M452" s="140">
        <f>IF(SP_SUL!J455="","*",SP_SUL!J455)</f>
        <v>48</v>
      </c>
      <c r="N452" s="144">
        <f>IF(SP_SUL!K455="","*",SP_SUL!K455)</f>
        <v>139.869</v>
      </c>
      <c r="O452" s="144" t="str">
        <f>IF(SP_SUL!L455="","*",SP_SUL!L455)</f>
        <v>-</v>
      </c>
      <c r="P452" s="143">
        <f>IF(SP_SUL!O455="","*",SP_SUL!O455)</f>
        <v>0.35416666666666669</v>
      </c>
      <c r="Q452" s="143">
        <f>IF(SP_SUL!P455="","*",SP_SUL!P455)</f>
        <v>6.9444444444444448E-2</v>
      </c>
      <c r="R452" s="145" t="str">
        <f>IF(SP_SUL!Q455="","*",CONCATENATE(SP_SUL!Q455," ",SP_SUL!R455))</f>
        <v>1 Nº DE SOLDA</v>
      </c>
      <c r="S452" s="145" t="str">
        <f>IF(SP_SUL!V455="","*",SP_SUL!V455)</f>
        <v>Alisson</v>
      </c>
      <c r="T452" s="145" t="str">
        <f>IF(SP_SUL!W455="","*",SP_SUL!W455)</f>
        <v xml:space="preserve">Execução de solda - Condicionado a temperatura </v>
      </c>
      <c r="U452" s="137">
        <f ca="1">_xlfn.XLOOKUP(G452&amp;$U$2,BS_CONTROLE[CHAVE],BS_CONTROLE[Quantidade_11],"-")</f>
        <v>0</v>
      </c>
      <c r="V452" s="137">
        <f ca="1">_xlfn.XLOOKUP(G452&amp;$V$2,BS_CONTROLE[CHAVE],BS_CONTROLE[Quantidade_11],"-")</f>
        <v>2</v>
      </c>
      <c r="W452" s="137" t="str">
        <f ca="1">_xlfn.XLOOKUP(G452&amp;$W$2,BS_CONTROLE[CHAVE],BS_CONTROLE[Quantidade_11],"-")</f>
        <v>-</v>
      </c>
    </row>
    <row r="453" spans="1:23">
      <c r="A453" s="146" t="str">
        <f>IF(SP_SUL!Y456="","*",SP_SUL!Y456)</f>
        <v>OPORTUNIDADE</v>
      </c>
      <c r="B453" s="146" t="str">
        <f>IF(SP_SUL!X456="","*",SP_SUL!X456)</f>
        <v>Oportunidade</v>
      </c>
      <c r="C453" s="146" t="str">
        <f>IF(SP_SUL!Z456="","*",SP_SUL!Z456)</f>
        <v>*</v>
      </c>
      <c r="D453" s="139" t="str">
        <f>IF(SP_SUL!S456="","*",SP_SUL!S456)</f>
        <v>SP SUL</v>
      </c>
      <c r="E453" s="139" t="str">
        <f>IF(SP_SUL!T456="","*",SP_SUL!T456)</f>
        <v>ZEV-ZPT</v>
      </c>
      <c r="F453" s="145">
        <f>IF(SP_SUL!B456="","*",SP_SUL!B456)</f>
        <v>46071</v>
      </c>
      <c r="G453" s="145" t="str">
        <f>IF(SP_SUL!D456="","*",SP_SUL!D456)</f>
        <v>W61</v>
      </c>
      <c r="H453" s="145" t="str">
        <f>IF(SP_SUL!F456="","*",SP_SUL!F456)</f>
        <v>DESLOCAMENTO</v>
      </c>
      <c r="I453" s="145" t="str">
        <f>IF(SP_SUL!H456="","*",SP_SUL!H456)</f>
        <v>ZEV</v>
      </c>
      <c r="J453" s="145" t="str">
        <f>IF(SP_SUL!I456="","*",SP_SUL!I456)</f>
        <v>ZPT</v>
      </c>
      <c r="K453" s="139" t="str">
        <f>IF(SP_SUL!M456="","*",SP_SUL!M456)</f>
        <v>ZEV-ZPT</v>
      </c>
      <c r="L453" s="139" t="str">
        <f>IF(SP_SUL!N456="","*",SP_SUL!N456)</f>
        <v>ZEVZPT</v>
      </c>
      <c r="M453" s="140">
        <f>IF(SP_SUL!J456="","*",SP_SUL!J456)</f>
        <v>92</v>
      </c>
      <c r="N453" s="144">
        <f>IF(SP_SUL!K456="","*",SP_SUL!K456)</f>
        <v>67</v>
      </c>
      <c r="O453" s="144" t="str">
        <f>IF(SP_SUL!L456="","*",SP_SUL!L456)</f>
        <v>-</v>
      </c>
      <c r="P453" s="143">
        <f>IF(SP_SUL!O456="","*",SP_SUL!O456)</f>
        <v>0.5</v>
      </c>
      <c r="Q453" s="143">
        <f>IF(SP_SUL!P456="","*",SP_SUL!P456)</f>
        <v>4.1666666666666664E-2</v>
      </c>
      <c r="R453" s="145" t="str">
        <f>IF(SP_SUL!Q456="","*",CONCATENATE(SP_SUL!Q456," ",SP_SUL!R456))</f>
        <v>1 BINÁRIO</v>
      </c>
      <c r="S453" s="145" t="str">
        <f>IF(SP_SUL!V456="","*",SP_SUL!V456)</f>
        <v>Augusto</v>
      </c>
      <c r="T453" s="145" t="str">
        <f>IF(SP_SUL!W456="","*",SP_SUL!W456)</f>
        <v>Deslocamento</v>
      </c>
      <c r="U453" s="137">
        <f ca="1">_xlfn.XLOOKUP(G453&amp;$U$2,BS_CONTROLE[CHAVE],BS_CONTROLE[Quantidade_11],"-")</f>
        <v>1</v>
      </c>
      <c r="V453" s="137">
        <f ca="1">_xlfn.XLOOKUP(G453&amp;$V$2,BS_CONTROLE[CHAVE],BS_CONTROLE[Quantidade_11],"-")</f>
        <v>1</v>
      </c>
      <c r="W453" s="137" t="str">
        <f ca="1">_xlfn.XLOOKUP(G453&amp;$W$2,BS_CONTROLE[CHAVE],BS_CONTROLE[Quantidade_11],"-")</f>
        <v>-</v>
      </c>
    </row>
    <row r="454" spans="1:23">
      <c r="A454" s="146" t="str">
        <f>IF(SP_SUL!Y457="","*",SP_SUL!Y457)</f>
        <v>OPORTUNIDADE</v>
      </c>
      <c r="B454" s="146" t="str">
        <f>IF(SP_SUL!X457="","*",SP_SUL!X457)</f>
        <v>Oportunidade</v>
      </c>
      <c r="C454" s="146" t="str">
        <f>IF(SP_SUL!Z457="","*",SP_SUL!Z457)</f>
        <v>*</v>
      </c>
      <c r="D454" s="139" t="str">
        <f>IF(SP_SUL!S457="","*",SP_SUL!S457)</f>
        <v>SP SUL</v>
      </c>
      <c r="E454" s="139" t="str">
        <f>IF(SP_SUL!T457="","*",SP_SUL!T457)</f>
        <v>ZEV-ZPT</v>
      </c>
      <c r="F454" s="145">
        <f>IF(SP_SUL!B457="","*",SP_SUL!B457)</f>
        <v>46071</v>
      </c>
      <c r="G454" s="145" t="str">
        <f>IF(SP_SUL!D457="","*",SP_SUL!D457)</f>
        <v>HUELTON (TP-725)</v>
      </c>
      <c r="H454" s="145" t="str">
        <f>IF(SP_SUL!F457="","*",SP_SUL!F457)</f>
        <v>PDM - SOLDA</v>
      </c>
      <c r="I454" s="145" t="str">
        <f>IF(SP_SUL!H457="","*",SP_SUL!H457)</f>
        <v>-</v>
      </c>
      <c r="J454" s="145" t="str">
        <f>IF(SP_SUL!I457="","*",SP_SUL!I457)</f>
        <v>-</v>
      </c>
      <c r="K454" s="139" t="str">
        <f>IF(SP_SUL!M457="","*",SP_SUL!M457)</f>
        <v>ZPG-MRS</v>
      </c>
      <c r="L454" s="139" t="str">
        <f>IF(SP_SUL!N457="","*",SP_SUL!N457)</f>
        <v>K67ZEV1</v>
      </c>
      <c r="M454" s="140">
        <f>IF(SP_SUL!J457="","*",SP_SUL!J457)</f>
        <v>54</v>
      </c>
      <c r="N454" s="144">
        <f>IF(SP_SUL!K457="","*",SP_SUL!K457)</f>
        <v>65.3</v>
      </c>
      <c r="O454" s="144" t="str">
        <f>IF(SP_SUL!L457="","*",SP_SUL!L457)</f>
        <v>-</v>
      </c>
      <c r="P454" s="143">
        <f>IF(SP_SUL!O457="","*",SP_SUL!O457)</f>
        <v>0.41666666666666669</v>
      </c>
      <c r="Q454" s="143">
        <f>IF(SP_SUL!P457="","*",SP_SUL!P457)</f>
        <v>6.25E-2</v>
      </c>
      <c r="R454" s="145" t="str">
        <f>IF(SP_SUL!Q457="","*",CONCATENATE(SP_SUL!Q457," ",SP_SUL!R457))</f>
        <v>1 Nº DE SOLDA</v>
      </c>
      <c r="S454" s="145" t="str">
        <f>IF(SP_SUL!V457="","*",SP_SUL!V457)</f>
        <v>Moises</v>
      </c>
      <c r="T454" s="145" t="str">
        <f>IF(SP_SUL!W457="","*",SP_SUL!W457)</f>
        <v xml:space="preserve">Execução de solda - Condicionado a temperatura 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>
      <c r="A455" s="146" t="str">
        <f>IF(SP_SUL!Y458="","*",SP_SUL!Y458)</f>
        <v>OPORTUNIDADE</v>
      </c>
      <c r="B455" s="146" t="str">
        <f>IF(SP_SUL!X458="","*",SP_SUL!X458)</f>
        <v>Oportunidade</v>
      </c>
      <c r="C455" s="146" t="str">
        <f>IF(SP_SUL!Z458="","*",SP_SUL!Z458)</f>
        <v>*</v>
      </c>
      <c r="D455" s="139" t="str">
        <f>IF(SP_SUL!S458="","*",SP_SUL!S458)</f>
        <v>SP SUL</v>
      </c>
      <c r="E455" s="139" t="str">
        <f>IF(SP_SUL!T458="","*",SP_SUL!T458)</f>
        <v>ZEV-ZPT</v>
      </c>
      <c r="F455" s="145">
        <f>IF(SP_SUL!B458="","*",SP_SUL!B458)</f>
        <v>46071</v>
      </c>
      <c r="G455" s="145" t="str">
        <f>IF(SP_SUL!D458="","*",SP_SUL!D458)</f>
        <v>ANDERSON (TF-680)</v>
      </c>
      <c r="H455" s="145" t="str">
        <f>IF(SP_SUL!F458="","*",SP_SUL!F458)</f>
        <v>PDM - AMV - MEIA CHAVE</v>
      </c>
      <c r="I455" s="145" t="str">
        <f>IF(SP_SUL!H458="","*",SP_SUL!H458)</f>
        <v>-</v>
      </c>
      <c r="J455" s="145" t="str">
        <f>IF(SP_SUL!I458="","*",SP_SUL!I458)</f>
        <v>-</v>
      </c>
      <c r="K455" s="139" t="str">
        <f>IF(SP_SUL!M458="","*",SP_SUL!M458)</f>
        <v>ZGP</v>
      </c>
      <c r="L455" s="139" t="str">
        <f>IF(SP_SUL!N458="","*",SP_SUL!N458)</f>
        <v>ZGP2</v>
      </c>
      <c r="M455" s="140">
        <f>IF(SP_SUL!J458="","*",SP_SUL!J458)</f>
        <v>92</v>
      </c>
      <c r="N455" s="144">
        <f>IF(SP_SUL!K458="","*",SP_SUL!K458)</f>
        <v>101.95</v>
      </c>
      <c r="O455" s="144" t="str">
        <f>IF(SP_SUL!L458="","*",SP_SUL!L458)</f>
        <v>-</v>
      </c>
      <c r="P455" s="143">
        <f>IF(SP_SUL!O458="","*",SP_SUL!O458)</f>
        <v>0.45833333333333331</v>
      </c>
      <c r="Q455" s="143">
        <f>IF(SP_SUL!P458="","*",SP_SUL!P458)</f>
        <v>0.125</v>
      </c>
      <c r="R455" s="145" t="str">
        <f>IF(SP_SUL!Q458="","*",CONCATENATE(SP_SUL!Q458," ",SP_SUL!R458))</f>
        <v>1 Nº DE PEÇAS</v>
      </c>
      <c r="S455" s="145" t="str">
        <f>IF(SP_SUL!V458="","*",SP_SUL!V458)</f>
        <v>Moises</v>
      </c>
      <c r="T455" s="145" t="str">
        <f>IF(SP_SUL!W458="","*",SP_SUL!W458)</f>
        <v>PDM - Substituição de mia chave</v>
      </c>
      <c r="U455" s="137">
        <f ca="1">_xlfn.XLOOKUP(G455&amp;$U$2,BS_CONTROLE[CHAVE],BS_CONTROLE[Quantidade_11],"-")</f>
        <v>0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>
      <c r="A456" s="146" t="str">
        <f>IF(SP_SUL!Y459="","*",SP_SUL!Y459)</f>
        <v>SIM</v>
      </c>
      <c r="B456" s="146" t="str">
        <f>IF(SP_SUL!X459="","*",SP_SUL!X459)</f>
        <v>Contrato</v>
      </c>
      <c r="C456" s="146" t="str">
        <f>IF(SP_SUL!Z459="","*",SP_SUL!Z459)</f>
        <v>*</v>
      </c>
      <c r="D456" s="139" t="str">
        <f>IF(SP_SUL!S459="","*",SP_SUL!S459)</f>
        <v>SP SUL</v>
      </c>
      <c r="E456" s="139" t="str">
        <f>IF(SP_SUL!T459="","*",SP_SUL!T459)</f>
        <v>ZEV-ZPT</v>
      </c>
      <c r="F456" s="145">
        <f>IF(SP_SUL!B459="","*",SP_SUL!B459)</f>
        <v>46071</v>
      </c>
      <c r="G456" s="145" t="str">
        <f>IF(SP_SUL!D459="","*",SP_SUL!D459)</f>
        <v>A84</v>
      </c>
      <c r="H456" s="145" t="str">
        <f>IF(SP_SUL!F459="","*",SP_SUL!F459)</f>
        <v>DETECÇÃO - RONDA 7 DIAS</v>
      </c>
      <c r="I456" s="145" t="str">
        <f>IF(SP_SUL!H459="","*",SP_SUL!H459)</f>
        <v>ZPT105=1</v>
      </c>
      <c r="J456" s="145" t="str">
        <f>IF(SP_SUL!I459="","*",SP_SUL!I459)</f>
        <v>ZWI</v>
      </c>
      <c r="K456" s="139" t="str">
        <f>IF(SP_SUL!M459="","*",SP_SUL!M459)</f>
        <v>ZPT-ZWI</v>
      </c>
      <c r="L456" s="139" t="str">
        <f>IF(SP_SUL!N459="","*",SP_SUL!N459)</f>
        <v>ZPTZWI</v>
      </c>
      <c r="M456" s="140">
        <f>IF(SP_SUL!J459="","*",SP_SUL!J459)</f>
        <v>54</v>
      </c>
      <c r="N456" s="144">
        <f>IF(SP_SUL!K459="","*",SP_SUL!K459)</f>
        <v>106</v>
      </c>
      <c r="O456" s="144" t="str">
        <f>IF(SP_SUL!L459="","*",SP_SUL!L459)</f>
        <v>-</v>
      </c>
      <c r="P456" s="143">
        <f>IF(SP_SUL!O459="","*",SP_SUL!O459)</f>
        <v>0.3125</v>
      </c>
      <c r="Q456" s="143">
        <f>IF(SP_SUL!P459="","*",SP_SUL!P459)</f>
        <v>4.1666666666666664E-2</v>
      </c>
      <c r="R456" s="145" t="str">
        <f>IF(SP_SUL!Q459="","*",CONCATENATE(SP_SUL!Q459," ",SP_SUL!R459))</f>
        <v>100 KM</v>
      </c>
      <c r="S456" s="145" t="str">
        <f>IF(SP_SUL!V459="","*",SP_SUL!V459)</f>
        <v>Jhon</v>
      </c>
      <c r="T456" s="145" t="str">
        <f>IF(SP_SUL!W459="","*",SP_SUL!W459)</f>
        <v>Inspeção R7D</v>
      </c>
      <c r="U456" s="137">
        <f ca="1">_xlfn.XLOOKUP(G456&amp;$U$2,BS_CONTROLE[CHAVE],BS_CONTROLE[Quantidade_11],"-")</f>
        <v>50</v>
      </c>
      <c r="V456" s="137">
        <f ca="1">_xlfn.XLOOKUP(G456&amp;$V$2,BS_CONTROLE[CHAVE],BS_CONTROLE[Quantidade_11],"-")</f>
        <v>52</v>
      </c>
      <c r="W456" s="137" t="str">
        <f ca="1">_xlfn.XLOOKUP(G456&amp;$W$2,BS_CONTROLE[CHAVE],BS_CONTROLE[Quantidade_11],"-")</f>
        <v>-</v>
      </c>
    </row>
    <row r="457" spans="1:23">
      <c r="A457" s="146" t="str">
        <f>IF(SP_SUL!Y460="","*",SP_SUL!Y460)</f>
        <v>OPORTUNIDADE</v>
      </c>
      <c r="B457" s="146" t="str">
        <f>IF(SP_SUL!X460="","*",SP_SUL!X460)</f>
        <v>Oportunidade</v>
      </c>
      <c r="C457" s="146" t="str">
        <f>IF(SP_SUL!Z460="","*",SP_SUL!Z460)</f>
        <v>*</v>
      </c>
      <c r="D457" s="139" t="str">
        <f>IF(SP_SUL!S460="","*",SP_SUL!S460)</f>
        <v>SP SUL</v>
      </c>
      <c r="E457" s="139" t="str">
        <f>IF(SP_SUL!T460="","*",SP_SUL!T460)</f>
        <v>ZPT-ZPG</v>
      </c>
      <c r="F457" s="145">
        <f>IF(SP_SUL!B460="","*",SP_SUL!B460)</f>
        <v>46071</v>
      </c>
      <c r="G457" s="145" t="str">
        <f>IF(SP_SUL!D460="","*",SP_SUL!D460)</f>
        <v>W62</v>
      </c>
      <c r="H457" s="145" t="str">
        <f>IF(SP_SUL!F460="","*",SP_SUL!F460)</f>
        <v>RECOLHIMENTO DE DORMENTE</v>
      </c>
      <c r="I457" s="145" t="str">
        <f>IF(SP_SUL!H460="","*",SP_SUL!H460)</f>
        <v>ZPTZDR</v>
      </c>
      <c r="J457" s="145" t="str">
        <f>IF(SP_SUL!I460="","*",SP_SUL!I460)</f>
        <v>ZPTZDR</v>
      </c>
      <c r="K457" s="139" t="str">
        <f>IF(SP_SUL!M460="","*",SP_SUL!M460)</f>
        <v>PAT-ZGM</v>
      </c>
      <c r="L457" s="139" t="str">
        <f>IF(SP_SUL!N460="","*",SP_SUL!N460)</f>
        <v>PAT1102</v>
      </c>
      <c r="M457" s="140">
        <f>IF(SP_SUL!J460="","*",SP_SUL!J460)</f>
        <v>53</v>
      </c>
      <c r="N457" s="144">
        <f>IF(SP_SUL!K460="","*",SP_SUL!K460)</f>
        <v>109</v>
      </c>
      <c r="O457" s="144">
        <f>IF(SP_SUL!L460="","*",SP_SUL!L460)</f>
        <v>102</v>
      </c>
      <c r="P457" s="143">
        <f>IF(SP_SUL!O460="","*",SP_SUL!O460)</f>
        <v>0.33333333333333331</v>
      </c>
      <c r="Q457" s="143">
        <f>IF(SP_SUL!P460="","*",SP_SUL!P460)</f>
        <v>4.1666666666666664E-2</v>
      </c>
      <c r="R457" s="145" t="str">
        <f>IF(SP_SUL!Q460="","*",CONCATENATE(SP_SUL!Q460," ",SP_SUL!R460))</f>
        <v>50 Nº DE PEÇAS</v>
      </c>
      <c r="S457" s="145" t="str">
        <f>IF(SP_SUL!V460="","*",SP_SUL!V460)</f>
        <v>Moises</v>
      </c>
      <c r="T457" s="145" t="str">
        <f>IF(SP_SUL!W460="","*",SP_SUL!W460)</f>
        <v>Recolhimento de dormentes</v>
      </c>
      <c r="U457" s="137">
        <f ca="1">_xlfn.XLOOKUP(G457&amp;$U$2,BS_CONTROLE[CHAVE],BS_CONTROLE[Quantidade_11],"-")</f>
        <v>0</v>
      </c>
      <c r="V457" s="137">
        <f ca="1">_xlfn.XLOOKUP(G457&amp;$V$2,BS_CONTROLE[CHAVE],BS_CONTROLE[Quantidade_11],"-")</f>
        <v>1</v>
      </c>
      <c r="W457" s="137" t="str">
        <f ca="1">_xlfn.XLOOKUP(G457&amp;$W$2,BS_CONTROLE[CHAVE],BS_CONTROLE[Quantidade_11],"-")</f>
        <v>-</v>
      </c>
    </row>
    <row r="458" spans="1:23">
      <c r="A458" s="146" t="str">
        <f>IF(SP_SUL!Y461="","*",SP_SUL!Y461)</f>
        <v>OPORTUNIDADE</v>
      </c>
      <c r="B458" s="146" t="str">
        <f>IF(SP_SUL!X461="","*",SP_SUL!X461)</f>
        <v>Oportunidade</v>
      </c>
      <c r="C458" s="146" t="str">
        <f>IF(SP_SUL!Z461="","*",SP_SUL!Z461)</f>
        <v>*</v>
      </c>
      <c r="D458" s="139" t="str">
        <f>IF(SP_SUL!S461="","*",SP_SUL!S461)</f>
        <v>SP SUL</v>
      </c>
      <c r="E458" s="139" t="str">
        <f>IF(SP_SUL!T461="","*",SP_SUL!T461)</f>
        <v>ZPT-ZPG</v>
      </c>
      <c r="F458" s="145">
        <f>IF(SP_SUL!B461="","*",SP_SUL!B461)</f>
        <v>46071</v>
      </c>
      <c r="G458" s="145" t="str">
        <f>IF(SP_SUL!D461="","*",SP_SUL!D461)</f>
        <v>DIEGO (TF-42)</v>
      </c>
      <c r="H458" s="145" t="str">
        <f>IF(SP_SUL!F461="","*",SP_SUL!F461)</f>
        <v>LIMPEZA LASTRO</v>
      </c>
      <c r="I458" s="145" t="str">
        <f>IF(SP_SUL!H461="","*",SP_SUL!H461)</f>
        <v>-</v>
      </c>
      <c r="J458" s="145" t="str">
        <f>IF(SP_SUL!I461="","*",SP_SUL!I461)</f>
        <v>-</v>
      </c>
      <c r="K458" s="139" t="str">
        <f>IF(SP_SUL!M461="","*",SP_SUL!M461)</f>
        <v>PAT-ZGM</v>
      </c>
      <c r="L458" s="139" t="str">
        <f>IF(SP_SUL!N461="","*",SP_SUL!N461)</f>
        <v>PAT1102</v>
      </c>
      <c r="M458" s="140">
        <f>IF(SP_SUL!J461="","*",SP_SUL!J461)</f>
        <v>53</v>
      </c>
      <c r="N458" s="144">
        <f>IF(SP_SUL!K461="","*",SP_SUL!K461)</f>
        <v>109.05</v>
      </c>
      <c r="O458" s="144" t="str">
        <f>IF(SP_SUL!L461="","*",SP_SUL!L461)</f>
        <v>-</v>
      </c>
      <c r="P458" s="143">
        <f>IF(SP_SUL!O461="","*",SP_SUL!O461)</f>
        <v>0.35416666666666669</v>
      </c>
      <c r="Q458" s="143">
        <f>IF(SP_SUL!P461="","*",SP_SUL!P461)</f>
        <v>8.3333333333333329E-2</v>
      </c>
      <c r="R458" s="145" t="str">
        <f>IF(SP_SUL!Q461="","*",CONCATENATE(SP_SUL!Q461," ",SP_SUL!R461))</f>
        <v>20 M</v>
      </c>
      <c r="S458" s="145" t="str">
        <f>IF(SP_SUL!V461="","*",SP_SUL!V461)</f>
        <v>Moises</v>
      </c>
      <c r="T458" s="145" t="str">
        <f>IF(SP_SUL!W461="","*",SP_SUL!W461)</f>
        <v>Limpeza de lastro</v>
      </c>
      <c r="U458" s="137">
        <f ca="1">_xlfn.XLOOKUP(G458&amp;$U$2,BS_CONTROLE[CHAVE],BS_CONTROLE[Quantidade_11],"-")</f>
        <v>20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>
      <c r="A459" s="146" t="str">
        <f>IF(SP_SUL!Y462="","*",SP_SUL!Y462)</f>
        <v>OPORTUNIDADE</v>
      </c>
      <c r="B459" s="146" t="str">
        <f>IF(SP_SUL!X462="","*",SP_SUL!X462)</f>
        <v>Oportunidade</v>
      </c>
      <c r="C459" s="146" t="str">
        <f>IF(SP_SUL!Z462="","*",SP_SUL!Z462)</f>
        <v>*</v>
      </c>
      <c r="D459" s="139" t="str">
        <f>IF(SP_SUL!S462="","*",SP_SUL!S462)</f>
        <v>SP SUL</v>
      </c>
      <c r="E459" s="139" t="str">
        <f>IF(SP_SUL!T462="","*",SP_SUL!T462)</f>
        <v>ZPT-ZPG</v>
      </c>
      <c r="F459" s="145">
        <f>IF(SP_SUL!B462="","*",SP_SUL!B462)</f>
        <v>46071</v>
      </c>
      <c r="G459" s="145" t="str">
        <f>IF(SP_SUL!D462="","*",SP_SUL!D462)</f>
        <v>EXPANSÃO TURMA 1</v>
      </c>
      <c r="H459" s="145" t="str">
        <f>IF(SP_SUL!F462="","*",SP_SUL!F462)</f>
        <v>EXPANSÃO - SOLDA</v>
      </c>
      <c r="I459" s="145" t="str">
        <f>IF(SP_SUL!H462="","*",SP_SUL!H462)</f>
        <v>-</v>
      </c>
      <c r="J459" s="145" t="str">
        <f>IF(SP_SUL!I462="","*",SP_SUL!I462)</f>
        <v>-</v>
      </c>
      <c r="K459" s="139" t="str">
        <f>IF(SP_SUL!M462="","*",SP_SUL!M462)</f>
        <v>PAT-ZGM</v>
      </c>
      <c r="L459" s="139" t="str">
        <f>IF(SP_SUL!N462="","*",SP_SUL!N462)</f>
        <v>PAT1102</v>
      </c>
      <c r="M459" s="140">
        <f>IF(SP_SUL!J462="","*",SP_SUL!J462)</f>
        <v>53</v>
      </c>
      <c r="N459" s="144">
        <f>IF(SP_SUL!K462="","*",SP_SUL!K462)</f>
        <v>109.8</v>
      </c>
      <c r="O459" s="144" t="str">
        <f>IF(SP_SUL!L462="","*",SP_SUL!L462)</f>
        <v>-</v>
      </c>
      <c r="P459" s="143">
        <f>IF(SP_SUL!O462="","*",SP_SUL!O462)</f>
        <v>0.35416666666666669</v>
      </c>
      <c r="Q459" s="143">
        <f>IF(SP_SUL!P462="","*",SP_SUL!P462)</f>
        <v>6.25E-2</v>
      </c>
      <c r="R459" s="145" t="str">
        <f>IF(SP_SUL!Q462="","*",CONCATENATE(SP_SUL!Q462," ",SP_SUL!R462))</f>
        <v>1 Nº DE SOLDA</v>
      </c>
      <c r="S459" s="145" t="str">
        <f>IF(SP_SUL!V462="","*",SP_SUL!V462)</f>
        <v>Pedro</v>
      </c>
      <c r="T459" s="145" t="str">
        <f>IF(SP_SUL!W462="","*",SP_SUL!W462)</f>
        <v xml:space="preserve">Execução de solda - Condicionado a temperatura </v>
      </c>
      <c r="U459" s="137">
        <f ca="1">_xlfn.XLOOKUP(G459&amp;$U$2,BS_CONTROLE[CHAVE],BS_CONTROLE[Quantidade_11],"-")</f>
        <v>2</v>
      </c>
      <c r="V459" s="137">
        <f ca="1">_xlfn.XLOOKUP(G459&amp;$V$2,BS_CONTROLE[CHAVE],BS_CONTROLE[Quantidade_11],"-")</f>
        <v>1040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Oportunidade</v>
      </c>
      <c r="C462" s="146" t="str">
        <f>IF(SP_SUL!Z465="","*",SP_SUL!Z465)</f>
        <v>*</v>
      </c>
      <c r="D462" s="139" t="str">
        <f>IF(SP_SUL!S465="","*",SP_SUL!S465)</f>
        <v>SP SUL</v>
      </c>
      <c r="E462" s="139" t="str">
        <f>IF(SP_SUL!T465="","*",SP_SUL!T465)</f>
        <v>ZBV-ZRX</v>
      </c>
      <c r="F462" s="145" t="str">
        <f>IF(SP_SUL!B465="","*",SP_SUL!B465)</f>
        <v>*</v>
      </c>
      <c r="G462" s="145" t="str">
        <f>IF(SP_SUL!D465="","*",SP_SUL!D465)</f>
        <v>V95</v>
      </c>
      <c r="H462" s="145" t="str">
        <f>IF(SP_SUL!F465="","*",SP_SUL!F465)</f>
        <v>DESLOCAMENTO</v>
      </c>
      <c r="I462" s="145" t="str">
        <f>IF(SP_SUL!H465="","*",SP_SUL!H465)</f>
        <v>ZRX</v>
      </c>
      <c r="J462" s="145" t="str">
        <f>IF(SP_SUL!I465="","*",SP_SUL!I465)</f>
        <v>ZXP</v>
      </c>
      <c r="K462" s="139" t="str">
        <f>IF(SP_SUL!M465="","*",SP_SUL!M465)</f>
        <v>ZRX-ZXP</v>
      </c>
      <c r="L462" s="139" t="str">
        <f>IF(SP_SUL!N465="","*",SP_SUL!N465)</f>
        <v>ZRXZXP</v>
      </c>
      <c r="M462" s="140">
        <f>IF(SP_SUL!J465="","*",SP_SUL!J465)</f>
        <v>70</v>
      </c>
      <c r="N462" s="144">
        <f>IF(SP_SUL!K465="","*",SP_SUL!K465)</f>
        <v>134</v>
      </c>
      <c r="O462" s="144" t="str">
        <f>IF(SP_SUL!L465="","*",SP_SUL!L465)</f>
        <v>-</v>
      </c>
      <c r="P462" s="143">
        <f>IF(SP_SUL!O465="","*",SP_SUL!O465)</f>
        <v>0.41666666666666669</v>
      </c>
      <c r="Q462" s="143">
        <f>IF(SP_SUL!P465="","*",SP_SUL!P465)</f>
        <v>4.1666666666666664E-2</v>
      </c>
      <c r="R462" s="145" t="str">
        <f>IF(SP_SUL!Q465="","*",CONCATENATE(SP_SUL!Q465," ",SP_SUL!R465))</f>
        <v>1 BINÁRIO</v>
      </c>
      <c r="S462" s="145" t="str">
        <f>IF(SP_SUL!V465="","*",SP_SUL!V465)</f>
        <v>Guilherme</v>
      </c>
      <c r="T462" s="145" t="str">
        <f>IF(SP_SUL!W465="","*",SP_SUL!W465)</f>
        <v>Deslocamento das turmas</v>
      </c>
      <c r="U462" s="137" t="str">
        <f ca="1">_xlfn.XLOOKUP(G462&amp;$U$2,BS_CONTROLE[CHAVE],BS_CONTROLE[Quantidade_11],"-")</f>
        <v>-</v>
      </c>
      <c r="V462" s="137">
        <f ca="1">_xlfn.XLOOKUP(G462&amp;$V$2,BS_CONTROLE[CHAVE],BS_CONTROLE[Quantidade_11],"-")</f>
        <v>0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Oportunidade</v>
      </c>
      <c r="C463" s="146" t="str">
        <f>IF(SP_SUL!Z466="","*",SP_SUL!Z466)</f>
        <v>*</v>
      </c>
      <c r="D463" s="139" t="str">
        <f>IF(SP_SUL!S466="","*",SP_SUL!S466)</f>
        <v>SP SUL</v>
      </c>
      <c r="E463" s="139" t="str">
        <f>IF(SP_SUL!T466="","*",SP_SUL!T466)</f>
        <v>ZBV-ZRX</v>
      </c>
      <c r="F463" s="145" t="str">
        <f>IF(SP_SUL!B466="","*",SP_SUL!B466)</f>
        <v>*</v>
      </c>
      <c r="G463" s="145" t="str">
        <f>IF(SP_SUL!D466="","*",SP_SUL!D466)</f>
        <v>EXPANSÃO TURMA 1</v>
      </c>
      <c r="H463" s="145" t="str">
        <f>IF(SP_SUL!F466="","*",SP_SUL!F466)</f>
        <v>EXPANSÃO - SOLDA</v>
      </c>
      <c r="I463" s="145" t="str">
        <f>IF(SP_SUL!H466="","*",SP_SUL!H466)</f>
        <v>-</v>
      </c>
      <c r="J463" s="145" t="str">
        <f>IF(SP_SUL!I466="","*",SP_SUL!I466)</f>
        <v>-</v>
      </c>
      <c r="K463" s="139" t="str">
        <f>IF(SP_SUL!M466="","*",SP_SUL!M466)</f>
        <v>ZCD</v>
      </c>
      <c r="L463" s="139" t="str">
        <f>IF(SP_SUL!N466="","*",SP_SUL!N466)</f>
        <v>109ZCD2</v>
      </c>
      <c r="M463" s="140">
        <f>IF(SP_SUL!J466="","*",SP_SUL!J466)</f>
        <v>170</v>
      </c>
      <c r="N463" s="144">
        <f>IF(SP_SUL!K466="","*",SP_SUL!K466)</f>
        <v>110.87</v>
      </c>
      <c r="O463" s="144">
        <f>IF(SP_SUL!L466="","*",SP_SUL!L466)</f>
        <v>111.62</v>
      </c>
      <c r="P463" s="143">
        <f>IF(SP_SUL!O466="","*",SP_SUL!O466)</f>
        <v>0.35416666666666669</v>
      </c>
      <c r="Q463" s="143">
        <f>IF(SP_SUL!P466="","*",SP_SUL!P466)</f>
        <v>0.125</v>
      </c>
      <c r="R463" s="145" t="str">
        <f>IF(SP_SUL!Q466="","*",CONCATENATE(SP_SUL!Q466," ",SP_SUL!R466))</f>
        <v>1 Nº DE SOLDA</v>
      </c>
      <c r="S463" s="145" t="str">
        <f>IF(SP_SUL!V466="","*",SP_SUL!V466)</f>
        <v>Fabio</v>
      </c>
      <c r="T463" s="145" t="str">
        <f>IF(SP_SUL!W466="","*",SP_SUL!W466)</f>
        <v>Execução de solda - Condicionado a temperatura + Alívio de tensão</v>
      </c>
      <c r="U463" s="137">
        <f ca="1">_xlfn.XLOOKUP(G463&amp;$U$2,BS_CONTROLE[CHAVE],BS_CONTROLE[Quantidade_11],"-")</f>
        <v>2</v>
      </c>
      <c r="V463" s="137">
        <f ca="1">_xlfn.XLOOKUP(G463&amp;$V$2,BS_CONTROLE[CHAVE],BS_CONTROLE[Quantidade_11],"-")</f>
        <v>1040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Oportunidade</v>
      </c>
      <c r="C464" s="146" t="str">
        <f>IF(SP_SUL!Z467="","*",SP_SUL!Z467)</f>
        <v>*</v>
      </c>
      <c r="D464" s="139" t="str">
        <f>IF(SP_SUL!S467="","*",SP_SUL!S467)</f>
        <v>SP SUL</v>
      </c>
      <c r="E464" s="139" t="str">
        <f>IF(SP_SUL!T467="","*",SP_SUL!T467)</f>
        <v>ZBV-ZRX</v>
      </c>
      <c r="F464" s="145">
        <f>IF(SP_SUL!B467="","*",SP_SUL!B467)</f>
        <v>46072</v>
      </c>
      <c r="G464" s="145" t="str">
        <f>IF(SP_SUL!D467="","*",SP_SUL!D467)</f>
        <v>KLECIO (TP-699)</v>
      </c>
      <c r="H464" s="145" t="str">
        <f>IF(SP_SUL!F467="","*",SP_SUL!F467)</f>
        <v>PDM - SOLDA</v>
      </c>
      <c r="I464" s="145" t="str">
        <f>IF(SP_SUL!H467="","*",SP_SUL!H467)</f>
        <v>-</v>
      </c>
      <c r="J464" s="145" t="str">
        <f>IF(SP_SUL!I467="","*",SP_SUL!I467)</f>
        <v>-</v>
      </c>
      <c r="K464" s="139" t="str">
        <f>IF(SP_SUL!M467="","*",SP_SUL!M467)</f>
        <v>ZAC-S</v>
      </c>
      <c r="L464" s="139" t="str">
        <f>IF(SP_SUL!N467="","*",SP_SUL!N467)</f>
        <v>ZACS</v>
      </c>
      <c r="M464" s="140">
        <f>IF(SP_SUL!J467="","*",SP_SUL!J467)</f>
        <v>68</v>
      </c>
      <c r="N464" s="144">
        <f>IF(SP_SUL!K467="","*",SP_SUL!K467)</f>
        <v>77.212999999999994</v>
      </c>
      <c r="O464" s="144" t="str">
        <f>IF(SP_SUL!L467="","*",SP_SUL!L467)</f>
        <v>-</v>
      </c>
      <c r="P464" s="143">
        <f>IF(SP_SUL!O467="","*",SP_SUL!O467)</f>
        <v>0.375</v>
      </c>
      <c r="Q464" s="143">
        <f>IF(SP_SUL!P467="","*",SP_SUL!P467)</f>
        <v>6.25E-2</v>
      </c>
      <c r="R464" s="145" t="str">
        <f>IF(SP_SUL!Q467="","*",CONCATENATE(SP_SUL!Q467," ",SP_SUL!R467))</f>
        <v>1 Nº DE SOLDA</v>
      </c>
      <c r="S464" s="145" t="str">
        <f>IF(SP_SUL!V467="","*",SP_SUL!V467)</f>
        <v xml:space="preserve">Klecio </v>
      </c>
      <c r="T464" s="145" t="str">
        <f>IF(SP_SUL!W467="","*",SP_SUL!W467)</f>
        <v xml:space="preserve">Execução de solda - Condicionado a temperatura </v>
      </c>
      <c r="U464" s="137">
        <f ca="1">_xlfn.XLOOKUP(G464&amp;$U$2,BS_CONTROLE[CHAVE],BS_CONTROLE[Quantidade_11],"-")</f>
        <v>1</v>
      </c>
      <c r="V464" s="137">
        <f ca="1">_xlfn.XLOOKUP(G464&amp;$V$2,BS_CONTROLE[CHAVE],BS_CONTROLE[Quantidade_11],"-")</f>
        <v>0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Oportunidade</v>
      </c>
      <c r="C465" s="146" t="str">
        <f>IF(SP_SUL!Z468="","*",SP_SUL!Z468)</f>
        <v>*</v>
      </c>
      <c r="D465" s="139" t="str">
        <f>IF(SP_SUL!S468="","*",SP_SUL!S468)</f>
        <v>SP SUL</v>
      </c>
      <c r="E465" s="139" t="str">
        <f>IF(SP_SUL!T468="","*",SP_SUL!T468)</f>
        <v>ZBV-ZRX</v>
      </c>
      <c r="F465" s="145">
        <f>IF(SP_SUL!B468="","*",SP_SUL!B468)</f>
        <v>46072</v>
      </c>
      <c r="G465" s="145" t="str">
        <f>IF(SP_SUL!D468="","*",SP_SUL!D468)</f>
        <v>E42</v>
      </c>
      <c r="H465" s="145" t="str">
        <f>IF(SP_SUL!F468="","*",SP_SUL!F468)</f>
        <v>TRILHEIRO - DESCARGA</v>
      </c>
      <c r="I465" s="145" t="str">
        <f>IF(SP_SUL!H468="","*",SP_SUL!H468)</f>
        <v>ZBV3</v>
      </c>
      <c r="J465" s="145" t="str">
        <f>IF(SP_SUL!I468="","*",SP_SUL!I468)</f>
        <v>ZBV3</v>
      </c>
      <c r="K465" s="139" t="str">
        <f>IF(SP_SUL!M468="","*",SP_SUL!M468)</f>
        <v>ZBM-ZHO</v>
      </c>
      <c r="L465" s="139" t="str">
        <f>IF(SP_SUL!N468="","*",SP_SUL!N468)</f>
        <v>ZBM1/ZK57ZHO</v>
      </c>
      <c r="M465" s="140">
        <f>IF(SP_SUL!J468="","*",SP_SUL!J468)</f>
        <v>68</v>
      </c>
      <c r="N465" s="144">
        <f>IF(SP_SUL!K468="","*",SP_SUL!K468)</f>
        <v>54.96</v>
      </c>
      <c r="O465" s="144">
        <f>IF(SP_SUL!L468="","*",SP_SUL!L468)</f>
        <v>57.484000000000002</v>
      </c>
      <c r="P465" s="143">
        <f>IF(SP_SUL!O468="","*",SP_SUL!O468)</f>
        <v>0.4375</v>
      </c>
      <c r="Q465" s="143">
        <f>IF(SP_SUL!P468="","*",SP_SUL!P468)</f>
        <v>0.125</v>
      </c>
      <c r="R465" s="145" t="str">
        <f>IF(SP_SUL!Q468="","*",CONCATENATE(SP_SUL!Q468," ",SP_SUL!R468))</f>
        <v>2496 M</v>
      </c>
      <c r="S465" s="145" t="str">
        <f>IF(SP_SUL!V468="","*",SP_SUL!V468)</f>
        <v>Israel</v>
      </c>
      <c r="T465" s="145" t="str">
        <f>IF(SP_SUL!W468="","*",SP_SUL!W468)</f>
        <v>Descarga de trilho</v>
      </c>
      <c r="U465" s="137">
        <f ca="1">_xlfn.XLOOKUP(G465&amp;$U$2,BS_CONTROLE[CHAVE],BS_CONTROLE[Quantidade_11],"-")</f>
        <v>0</v>
      </c>
      <c r="V465" s="137">
        <f ca="1">_xlfn.XLOOKUP(G465&amp;$V$2,BS_CONTROLE[CHAVE],BS_CONTROLE[Quantidade_11],"-")</f>
        <v>1872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Oportunidade</v>
      </c>
      <c r="C468" s="146" t="str">
        <f>IF(SP_SUL!Z471="","*",SP_SUL!Z471)</f>
        <v>*</v>
      </c>
      <c r="D468" s="139" t="str">
        <f>IF(SP_SUL!S471="","*",SP_SUL!S471)</f>
        <v>SP SUL</v>
      </c>
      <c r="E468" s="139" t="str">
        <f>IF(SP_SUL!T471="","*",SP_SUL!T471)</f>
        <v>ZBV-ZKE</v>
      </c>
      <c r="F468" s="145">
        <f>IF(SP_SUL!B471="","*",SP_SUL!B471)</f>
        <v>46072</v>
      </c>
      <c r="G468" s="145" t="str">
        <f>IF(SP_SUL!D471="","*",SP_SUL!D471)</f>
        <v>W59</v>
      </c>
      <c r="H468" s="145" t="str">
        <f>IF(SP_SUL!F471="","*",SP_SUL!F471)</f>
        <v>DESCARGA DE MATERIAL</v>
      </c>
      <c r="I468" s="145" t="str">
        <f>IF(SP_SUL!H471="","*",SP_SUL!H471)</f>
        <v>ZYU1</v>
      </c>
      <c r="J468" s="145" t="str">
        <f>IF(SP_SUL!I471="","*",SP_SUL!I471)</f>
        <v>ZYU1</v>
      </c>
      <c r="K468" s="139" t="str">
        <f>IF(SP_SUL!M471="","*",SP_SUL!M471)</f>
        <v>ZDS</v>
      </c>
      <c r="L468" s="139" t="str">
        <f>IF(SP_SUL!N471="","*",SP_SUL!N471)</f>
        <v>ZDS1</v>
      </c>
      <c r="M468" s="140">
        <f>IF(SP_SUL!J471="","*",SP_SUL!J471)</f>
        <v>49</v>
      </c>
      <c r="N468" s="144">
        <f>IF(SP_SUL!K471="","*",SP_SUL!K471)</f>
        <v>240.8</v>
      </c>
      <c r="O468" s="144" t="str">
        <f>IF(SP_SUL!L471="","*",SP_SUL!L471)</f>
        <v>-</v>
      </c>
      <c r="P468" s="143">
        <f>IF(SP_SUL!O471="","*",SP_SUL!O471)</f>
        <v>0.35416666666666669</v>
      </c>
      <c r="Q468" s="143">
        <f>IF(SP_SUL!P471="","*",SP_SUL!P471)</f>
        <v>4.1666666666666664E-2</v>
      </c>
      <c r="R468" s="145" t="str">
        <f>IF(SP_SUL!Q471="","*",CONCATENATE(SP_SUL!Q471," ",SP_SUL!R471))</f>
        <v>1 BINÁRIO</v>
      </c>
      <c r="S468" s="145" t="str">
        <f>IF(SP_SUL!V471="","*",SP_SUL!V471)</f>
        <v>Moises</v>
      </c>
      <c r="T468" s="145" t="str">
        <f>IF(SP_SUL!W471="","*",SP_SUL!W471)</f>
        <v>Descarga de dormentes km 225,2 10 min, descarga de trilho km 240,8 5 min</v>
      </c>
      <c r="U468" s="137">
        <f ca="1">_xlfn.XLOOKUP(G468&amp;$U$2,BS_CONTROLE[CHAVE],BS_CONTROLE[Quantidade_11],"-")</f>
        <v>196</v>
      </c>
      <c r="V468" s="137">
        <f ca="1">_xlfn.XLOOKUP(G468&amp;$V$2,BS_CONTROLE[CHAVE],BS_CONTROLE[Quantidade_11],"-")</f>
        <v>1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Oportunidade</v>
      </c>
      <c r="C469" s="146" t="str">
        <f>IF(SP_SUL!Z472="","*",SP_SUL!Z472)</f>
        <v>*</v>
      </c>
      <c r="D469" s="139" t="str">
        <f>IF(SP_SUL!S472="","*",SP_SUL!S472)</f>
        <v>SP SUL</v>
      </c>
      <c r="E469" s="139" t="str">
        <f>IF(SP_SUL!T472="","*",SP_SUL!T472)</f>
        <v>ZBV-ZKE</v>
      </c>
      <c r="F469" s="145">
        <f>IF(SP_SUL!B472="","*",SP_SUL!B472)</f>
        <v>46072</v>
      </c>
      <c r="G469" s="145" t="str">
        <f>IF(SP_SUL!D472="","*",SP_SUL!D472)</f>
        <v>DANIEL (TP-647)</v>
      </c>
      <c r="H469" s="145" t="str">
        <f>IF(SP_SUL!F472="","*",SP_SUL!F472)</f>
        <v>PDM - SOLDA</v>
      </c>
      <c r="I469" s="145" t="str">
        <f>IF(SP_SUL!H472="","*",SP_SUL!H472)</f>
        <v>-</v>
      </c>
      <c r="J469" s="145" t="str">
        <f>IF(SP_SUL!I472="","*",SP_SUL!I472)</f>
        <v>-</v>
      </c>
      <c r="K469" s="139" t="str">
        <f>IF(SP_SUL!M472="","*",SP_SUL!M472)</f>
        <v>ZST</v>
      </c>
      <c r="L469" s="139" t="str">
        <f>IF(SP_SUL!N472="","*",SP_SUL!N472)</f>
        <v>ZST2</v>
      </c>
      <c r="M469" s="140">
        <f>IF(SP_SUL!J472="","*",SP_SUL!J472)</f>
        <v>56</v>
      </c>
      <c r="N469" s="144">
        <f>IF(SP_SUL!K472="","*",SP_SUL!K472)</f>
        <v>208.7</v>
      </c>
      <c r="O469" s="144" t="str">
        <f>IF(SP_SUL!L472="","*",SP_SUL!L472)</f>
        <v>-</v>
      </c>
      <c r="P469" s="143">
        <f>IF(SP_SUL!O472="","*",SP_SUL!O472)</f>
        <v>0.375</v>
      </c>
      <c r="Q469" s="143">
        <f>IF(SP_SUL!P472="","*",SP_SUL!P472)</f>
        <v>6.25E-2</v>
      </c>
      <c r="R469" s="145" t="str">
        <f>IF(SP_SUL!Q472="","*",CONCATENATE(SP_SUL!Q472," ",SP_SUL!R472))</f>
        <v>1 Nº DE SOLDA</v>
      </c>
      <c r="S469" s="145" t="str">
        <f>IF(SP_SUL!V472="","*",SP_SUL!V472)</f>
        <v>Daniel</v>
      </c>
      <c r="T469" s="145" t="str">
        <f>IF(SP_SUL!W472="","*",SP_SUL!W472)</f>
        <v>Execulção de solda - Condicionado a temperatura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Oportunidade</v>
      </c>
      <c r="C470" s="146" t="str">
        <f>IF(SP_SUL!Z473="","*",SP_SUL!Z473)</f>
        <v>*</v>
      </c>
      <c r="D470" s="139" t="str">
        <f>IF(SP_SUL!S473="","*",SP_SUL!S473)</f>
        <v>SP SUL</v>
      </c>
      <c r="E470" s="139" t="str">
        <f>IF(SP_SUL!T473="","*",SP_SUL!T473)</f>
        <v>ZBV-ZKE</v>
      </c>
      <c r="F470" s="145">
        <f>IF(SP_SUL!B473="","*",SP_SUL!B473)</f>
        <v>46072</v>
      </c>
      <c r="G470" s="145" t="str">
        <f>IF(SP_SUL!D473="","*",SP_SUL!D473)</f>
        <v>V93</v>
      </c>
      <c r="H470" s="145" t="str">
        <f>IF(SP_SUL!F473="","*",SP_SUL!F473)</f>
        <v>MECANIZAÇÃO - SOCADORA</v>
      </c>
      <c r="I470" s="145" t="str">
        <f>IF(SP_SUL!H473="","*",SP_SUL!H473)</f>
        <v>ZYU1</v>
      </c>
      <c r="J470" s="145" t="str">
        <f>IF(SP_SUL!I473="","*",SP_SUL!I473)</f>
        <v>ZYU1</v>
      </c>
      <c r="K470" s="139" t="str">
        <f>IF(SP_SUL!M473="","*",SP_SUL!M473)</f>
        <v>ZYU-ZST</v>
      </c>
      <c r="L470" s="139" t="str">
        <f>IF(SP_SUL!N473="","*",SP_SUL!N473)</f>
        <v>ZYU206</v>
      </c>
      <c r="M470" s="140">
        <f>IF(SP_SUL!J473="","*",SP_SUL!J473)</f>
        <v>56</v>
      </c>
      <c r="N470" s="144">
        <f>IF(SP_SUL!K473="","*",SP_SUL!K473)</f>
        <v>204.4</v>
      </c>
      <c r="O470" s="144">
        <f>IF(SP_SUL!L473="","*",SP_SUL!L473)</f>
        <v>205.8</v>
      </c>
      <c r="P470" s="143">
        <f>IF(SP_SUL!O473="","*",SP_SUL!O473)</f>
        <v>0.375</v>
      </c>
      <c r="Q470" s="143">
        <f>IF(SP_SUL!P473="","*",SP_SUL!P473)</f>
        <v>8.3333333333333329E-2</v>
      </c>
      <c r="R470" s="145" t="str">
        <f>IF(SP_SUL!Q473="","*",CONCATENATE(SP_SUL!Q473," ",SP_SUL!R473))</f>
        <v>1020 M</v>
      </c>
      <c r="S470" s="145" t="str">
        <f>IF(SP_SUL!V473="","*",SP_SUL!V473)</f>
        <v>Moises</v>
      </c>
      <c r="T470" s="145" t="str">
        <f>IF(SP_SUL!W473="","*",SP_SUL!W473)</f>
        <v>Socaria mecanizada</v>
      </c>
      <c r="U470" s="137">
        <f ca="1">_xlfn.XLOOKUP(G470&amp;$U$2,BS_CONTROLE[CHAVE],BS_CONTROLE[Quantidade_11],"-")</f>
        <v>0</v>
      </c>
      <c r="V470" s="137">
        <f ca="1">_xlfn.XLOOKUP(G470&amp;$V$2,BS_CONTROLE[CHAVE],BS_CONTROLE[Quantidade_11],"-")</f>
        <v>229</v>
      </c>
      <c r="W470" s="137">
        <f ca="1">_xlfn.XLOOKUP(G470&amp;$W$2,BS_CONTROLE[CHAVE],BS_CONTROLE[Quantidade_11],"-")</f>
        <v>0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Oportunidade</v>
      </c>
      <c r="C474" s="146" t="str">
        <f>IF(SP_SUL!Z477="","*",SP_SUL!Z477)</f>
        <v>*</v>
      </c>
      <c r="D474" s="139" t="str">
        <f>IF(SP_SUL!S477="","*",SP_SUL!S477)</f>
        <v>SP SUL</v>
      </c>
      <c r="E474" s="139" t="str">
        <f>IF(SP_SUL!T477="","*",SP_SUL!T477)</f>
        <v>ZKE-ZEV</v>
      </c>
      <c r="F474" s="145">
        <f>IF(SP_SUL!B477="","*",SP_SUL!B477)</f>
        <v>46072</v>
      </c>
      <c r="G474" s="145" t="str">
        <f>IF(SP_SUL!D477="","*",SP_SUL!D477)</f>
        <v>V89</v>
      </c>
      <c r="H474" s="145" t="str">
        <f>IF(SP_SUL!F477="","*",SP_SUL!F477)</f>
        <v>MECANIZAÇÃO - SOCADORA</v>
      </c>
      <c r="I474" s="145" t="str">
        <f>IF(SP_SUL!H477="","*",SP_SUL!H477)</f>
        <v>102ZKW2</v>
      </c>
      <c r="J474" s="145" t="str">
        <f>IF(SP_SUL!I477="","*",SP_SUL!I477)</f>
        <v>102ZKW2</v>
      </c>
      <c r="K474" s="139" t="str">
        <f>IF(SP_SUL!M477="","*",SP_SUL!M477)</f>
        <v>ZKW-ZLU</v>
      </c>
      <c r="L474" s="139" t="str">
        <f>IF(SP_SUL!N477="","*",SP_SUL!N477)</f>
        <v>102ZKW2</v>
      </c>
      <c r="M474" s="140">
        <f>IF(SP_SUL!J477="","*",SP_SUL!J477)</f>
        <v>55</v>
      </c>
      <c r="N474" s="144">
        <f>IF(SP_SUL!K477="","*",SP_SUL!K477)</f>
        <v>97.9</v>
      </c>
      <c r="O474" s="144">
        <f>IF(SP_SUL!L477="","*",SP_SUL!L477)</f>
        <v>100</v>
      </c>
      <c r="P474" s="143">
        <f>IF(SP_SUL!O477="","*",SP_SUL!O477)</f>
        <v>0.39583333333333331</v>
      </c>
      <c r="Q474" s="143">
        <f>IF(SP_SUL!P477="","*",SP_SUL!P477)</f>
        <v>8.3333333333333329E-2</v>
      </c>
      <c r="R474" s="145" t="str">
        <f>IF(SP_SUL!Q477="","*",CONCATENATE(SP_SUL!Q477," ",SP_SUL!R477))</f>
        <v>480 M</v>
      </c>
      <c r="S474" s="145" t="str">
        <f>IF(SP_SUL!V477="","*",SP_SUL!V477)</f>
        <v>Antonioni</v>
      </c>
      <c r="T474" s="145" t="str">
        <f>IF(SP_SUL!W477="","*",SP_SUL!W477)</f>
        <v>Socaria mecanizada</v>
      </c>
      <c r="U474" s="137">
        <f ca="1">_xlfn.XLOOKUP(G474&amp;$U$2,BS_CONTROLE[CHAVE],BS_CONTROLE[Quantidade_11],"-")</f>
        <v>1</v>
      </c>
      <c r="V474" s="137">
        <f ca="1">_xlfn.XLOOKUP(G474&amp;$V$2,BS_CONTROLE[CHAVE],BS_CONTROLE[Quantidade_11],"-")</f>
        <v>0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Oportunidade</v>
      </c>
      <c r="C475" s="146" t="str">
        <f>IF(SP_SUL!Z478="","*",SP_SUL!Z478)</f>
        <v>*</v>
      </c>
      <c r="D475" s="139" t="str">
        <f>IF(SP_SUL!S478="","*",SP_SUL!S478)</f>
        <v>SP SUL</v>
      </c>
      <c r="E475" s="139" t="str">
        <f>IF(SP_SUL!T478="","*",SP_SUL!T478)</f>
        <v>ZKE-ZEV</v>
      </c>
      <c r="F475" s="145">
        <f>IF(SP_SUL!B478="","*",SP_SUL!B478)</f>
        <v>46072</v>
      </c>
      <c r="G475" s="145" t="str">
        <f>IF(SP_SUL!D478="","*",SP_SUL!D478)</f>
        <v>CLEBISON (TP-728)</v>
      </c>
      <c r="H475" s="145" t="str">
        <f>IF(SP_SUL!F478="","*",SP_SUL!F478)</f>
        <v>PDM - SOLDA</v>
      </c>
      <c r="I475" s="145" t="str">
        <f>IF(SP_SUL!H478="","*",SP_SUL!H478)</f>
        <v>-</v>
      </c>
      <c r="J475" s="145" t="str">
        <f>IF(SP_SUL!I478="","*",SP_SUL!I478)</f>
        <v>-</v>
      </c>
      <c r="K475" s="139" t="str">
        <f>IF(SP_SUL!M478="","*",SP_SUL!M478)</f>
        <v>ZKW-ZLU</v>
      </c>
      <c r="L475" s="139">
        <f>IF(SP_SUL!N478="","*",SP_SUL!N478)</f>
        <v>1031022</v>
      </c>
      <c r="M475" s="140">
        <f>IF(SP_SUL!J478="","*",SP_SUL!J478)</f>
        <v>55</v>
      </c>
      <c r="N475" s="144">
        <f>IF(SP_SUL!K478="","*",SP_SUL!K478)</f>
        <v>102.255</v>
      </c>
      <c r="O475" s="144" t="str">
        <f>IF(SP_SUL!L478="","*",SP_SUL!L478)</f>
        <v>-</v>
      </c>
      <c r="P475" s="143">
        <f>IF(SP_SUL!O478="","*",SP_SUL!O478)</f>
        <v>0.375</v>
      </c>
      <c r="Q475" s="143">
        <f>IF(SP_SUL!P478="","*",SP_SUL!P478)</f>
        <v>0.125</v>
      </c>
      <c r="R475" s="145" t="str">
        <f>IF(SP_SUL!Q478="","*",CONCATENATE(SP_SUL!Q478," ",SP_SUL!R478))</f>
        <v>1 Nº DE SOLDA</v>
      </c>
      <c r="S475" s="145" t="str">
        <f>IF(SP_SUL!V478="","*",SP_SUL!V478)</f>
        <v xml:space="preserve">Cleibson </v>
      </c>
      <c r="T475" s="145" t="str">
        <f>IF(SP_SUL!W478="","*",SP_SUL!W478)</f>
        <v xml:space="preserve">Execução de solda - Condicionado a temperatura </v>
      </c>
      <c r="U475" s="137" t="str">
        <f ca="1">_xlfn.XLOOKUP(G475&amp;$U$2,BS_CONTROLE[CHAVE],BS_CONTROLE[Quantidade_11],"-")</f>
        <v>-</v>
      </c>
      <c r="V475" s="137">
        <f ca="1">_xlfn.XLOOKUP(G475&amp;$V$2,BS_CONTROLE[CHAVE],BS_CONTROLE[Quantidade_11],"-")</f>
        <v>2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Oportunidade</v>
      </c>
      <c r="C476" s="146" t="str">
        <f>IF(SP_SUL!Z479="","*",SP_SUL!Z479)</f>
        <v>*</v>
      </c>
      <c r="D476" s="139" t="str">
        <f>IF(SP_SUL!S479="","*",SP_SUL!S479)</f>
        <v>SP SUL</v>
      </c>
      <c r="E476" s="139" t="str">
        <f>IF(SP_SUL!T479="","*",SP_SUL!T479)</f>
        <v>ZKE-ZEV</v>
      </c>
      <c r="F476" s="145">
        <f>IF(SP_SUL!B479="","*",SP_SUL!B479)</f>
        <v>46072</v>
      </c>
      <c r="G476" s="145" t="str">
        <f>IF(SP_SUL!D479="","*",SP_SUL!D479)</f>
        <v>ISMAEL(TP-726)</v>
      </c>
      <c r="H476" s="145" t="str">
        <f>IF(SP_SUL!F479="","*",SP_SUL!F479)</f>
        <v>PDM - SOLDA</v>
      </c>
      <c r="I476" s="145" t="str">
        <f>IF(SP_SUL!H479="","*",SP_SUL!H479)</f>
        <v>-</v>
      </c>
      <c r="J476" s="145" t="str">
        <f>IF(SP_SUL!I479="","*",SP_SUL!I479)</f>
        <v>-</v>
      </c>
      <c r="K476" s="139" t="str">
        <f>IF(SP_SUL!M479="","*",SP_SUL!M479)</f>
        <v>ZKW-ZLU</v>
      </c>
      <c r="L476" s="139">
        <f>IF(SP_SUL!N479="","*",SP_SUL!N479)</f>
        <v>1031022</v>
      </c>
      <c r="M476" s="140">
        <f>IF(SP_SUL!J479="","*",SP_SUL!J479)</f>
        <v>55</v>
      </c>
      <c r="N476" s="144">
        <f>IF(SP_SUL!K479="","*",SP_SUL!K479)</f>
        <v>102.928</v>
      </c>
      <c r="O476" s="144" t="str">
        <f>IF(SP_SUL!L479="","*",SP_SUL!L479)</f>
        <v>-</v>
      </c>
      <c r="P476" s="143">
        <f>IF(SP_SUL!O479="","*",SP_SUL!O479)</f>
        <v>0.375</v>
      </c>
      <c r="Q476" s="143">
        <f>IF(SP_SUL!P479="","*",SP_SUL!P479)</f>
        <v>0.125</v>
      </c>
      <c r="R476" s="145" t="str">
        <f>IF(SP_SUL!Q479="","*",CONCATENATE(SP_SUL!Q479," ",SP_SUL!R479))</f>
        <v>1 Nº DE SOLDA</v>
      </c>
      <c r="S476" s="145" t="str">
        <f>IF(SP_SUL!V479="","*",SP_SUL!V479)</f>
        <v>Ismael</v>
      </c>
      <c r="T476" s="145" t="str">
        <f>IF(SP_SUL!W479="","*",SP_SUL!W479)</f>
        <v xml:space="preserve">Execução de solda - Condicionado a temperatura </v>
      </c>
      <c r="U476" s="137" t="str">
        <f ca="1">_xlfn.XLOOKUP(G476&amp;$U$2,BS_CONTROLE[CHAVE],BS_CONTROLE[Quantidade_11],"-")</f>
        <v>-</v>
      </c>
      <c r="V476" s="137">
        <f ca="1">_xlfn.XLOOKUP(G476&amp;$V$2,BS_CONTROLE[CHAVE],BS_CONTROLE[Quantidade_11],"-")</f>
        <v>2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Oportunidade</v>
      </c>
      <c r="C477" s="146" t="str">
        <f>IF(SP_SUL!Z480="","*",SP_SUL!Z480)</f>
        <v>*</v>
      </c>
      <c r="D477" s="139" t="str">
        <f>IF(SP_SUL!S480="","*",SP_SUL!S480)</f>
        <v>SP SUL</v>
      </c>
      <c r="E477" s="139" t="str">
        <f>IF(SP_SUL!T480="","*",SP_SUL!T480)</f>
        <v>ZKE-ZEV</v>
      </c>
      <c r="F477" s="145">
        <f>IF(SP_SUL!B480="","*",SP_SUL!B480)</f>
        <v>46072</v>
      </c>
      <c r="G477" s="145" t="str">
        <f>IF(SP_SUL!D480="","*",SP_SUL!D480)</f>
        <v>E17</v>
      </c>
      <c r="H477" s="145" t="str">
        <f>IF(SP_SUL!F480="","*",SP_SUL!F480)</f>
        <v>CAMINHÃO DE SOLDA</v>
      </c>
      <c r="I477" s="145" t="str">
        <f>IF(SP_SUL!H480="","*",SP_SUL!H480)</f>
        <v>102ZKW2</v>
      </c>
      <c r="J477" s="145" t="str">
        <f>IF(SP_SUL!I480="","*",SP_SUL!I480)</f>
        <v>102ZKW2</v>
      </c>
      <c r="K477" s="139" t="str">
        <f>IF(SP_SUL!M480="","*",SP_SUL!M480)</f>
        <v>ZKW-ZLU</v>
      </c>
      <c r="L477" s="139">
        <f>IF(SP_SUL!N480="","*",SP_SUL!N480)</f>
        <v>1051032</v>
      </c>
      <c r="M477" s="140">
        <f>IF(SP_SUL!J480="","*",SP_SUL!J480)</f>
        <v>55</v>
      </c>
      <c r="N477" s="144">
        <f>IF(SP_SUL!K480="","*",SP_SUL!K480)</f>
        <v>103.9</v>
      </c>
      <c r="O477" s="144">
        <f>IF(SP_SUL!L480="","*",SP_SUL!L480)</f>
        <v>104.4</v>
      </c>
      <c r="P477" s="143">
        <f>IF(SP_SUL!O480="","*",SP_SUL!O480)</f>
        <v>0.375</v>
      </c>
      <c r="Q477" s="143">
        <f>IF(SP_SUL!P480="","*",SP_SUL!P480)</f>
        <v>0.125</v>
      </c>
      <c r="R477" s="145" t="str">
        <f>IF(SP_SUL!Q480="","*",CONCATENATE(SP_SUL!Q480," ",SP_SUL!R480))</f>
        <v>2 Nº DE SOLDA</v>
      </c>
      <c r="S477" s="145" t="str">
        <f>IF(SP_SUL!V480="","*",SP_SUL!V480)</f>
        <v xml:space="preserve">Higor </v>
      </c>
      <c r="T477" s="145" t="str">
        <f>IF(SP_SUL!W480="","*",SP_SUL!W480)</f>
        <v>Caminhão de solda</v>
      </c>
      <c r="U477" s="137">
        <f ca="1">_xlfn.XLOOKUP(G477&amp;$U$2,BS_CONTROLE[CHAVE],BS_CONTROLE[Quantidade_11],"-")</f>
        <v>0</v>
      </c>
      <c r="V477" s="137">
        <f ca="1">_xlfn.XLOOKUP(G477&amp;$V$2,BS_CONTROLE[CHAVE],BS_CONTROLE[Quantidade_11],"-")</f>
        <v>2</v>
      </c>
      <c r="W477" s="137">
        <f ca="1">_xlfn.XLOOKUP(G477&amp;$W$2,BS_CONTROLE[CHAVE],BS_CONTROLE[Quantidade_11],"-")</f>
        <v>0</v>
      </c>
    </row>
    <row r="478" spans="1:23" hidden="1">
      <c r="A478" s="146" t="str">
        <f>IF(SP_SUL!Y481="","*",SP_SUL!Y481)</f>
        <v>*</v>
      </c>
      <c r="B478" s="146" t="str">
        <f>IF(SP_SUL!X481="","*",SP_SUL!X481)</f>
        <v>Oportunidade</v>
      </c>
      <c r="C478" s="146" t="str">
        <f>IF(SP_SUL!Z481="","*",SP_SUL!Z481)</f>
        <v>*</v>
      </c>
      <c r="D478" s="139" t="str">
        <f>IF(SP_SUL!S481="","*",SP_SUL!S481)</f>
        <v>SP SUL</v>
      </c>
      <c r="E478" s="139" t="str">
        <f>IF(SP_SUL!T481="","*",SP_SUL!T481)</f>
        <v>ZKE-ZEV</v>
      </c>
      <c r="F478" s="145">
        <f>IF(SP_SUL!B481="","*",SP_SUL!B481)</f>
        <v>46072</v>
      </c>
      <c r="G478" s="145" t="str">
        <f>IF(SP_SUL!D481="","*",SP_SUL!D481)</f>
        <v>EDSON (TP-719)</v>
      </c>
      <c r="H478" s="145" t="str">
        <f>IF(SP_SUL!F481="","*",SP_SUL!F481)</f>
        <v>PDM - SUBSTITUIÇÃO - TRILHO</v>
      </c>
      <c r="I478" s="145" t="str">
        <f>IF(SP_SUL!H481="","*",SP_SUL!H481)</f>
        <v>-</v>
      </c>
      <c r="J478" s="145" t="str">
        <f>IF(SP_SUL!I481="","*",SP_SUL!I481)</f>
        <v>-</v>
      </c>
      <c r="K478" s="139" t="str">
        <f>IF(SP_SUL!M481="","*",SP_SUL!M481)</f>
        <v>ZKW-ZLU</v>
      </c>
      <c r="L478" s="139">
        <f>IF(SP_SUL!N481="","*",SP_SUL!N481)</f>
        <v>1051032</v>
      </c>
      <c r="M478" s="140">
        <f>IF(SP_SUL!J481="","*",SP_SUL!J481)</f>
        <v>55</v>
      </c>
      <c r="N478" s="144">
        <f>IF(SP_SUL!K481="","*",SP_SUL!K481)</f>
        <v>103.696</v>
      </c>
      <c r="O478" s="144" t="str">
        <f>IF(SP_SUL!L481="","*",SP_SUL!L481)</f>
        <v>-</v>
      </c>
      <c r="P478" s="143">
        <f>IF(SP_SUL!O481="","*",SP_SUL!O481)</f>
        <v>0.375</v>
      </c>
      <c r="Q478" s="143">
        <f>IF(SP_SUL!P481="","*",SP_SUL!P481)</f>
        <v>0.125</v>
      </c>
      <c r="R478" s="145" t="str">
        <f>IF(SP_SUL!Q481="","*",CONCATENATE(SP_SUL!Q481," ",SP_SUL!R481))</f>
        <v>312 M</v>
      </c>
      <c r="S478" s="145" t="str">
        <f>IF(SP_SUL!V481="","*",SP_SUL!V481)</f>
        <v>Edson</v>
      </c>
      <c r="T478" s="145" t="str">
        <f>IF(SP_SUL!W481="","*",SP_SUL!W481)</f>
        <v>Substituição de trilho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Oportunidade</v>
      </c>
      <c r="C479" s="146" t="str">
        <f>IF(SP_SUL!Z482="","*",SP_SUL!Z482)</f>
        <v>*</v>
      </c>
      <c r="D479" s="139" t="str">
        <f>IF(SP_SUL!S482="","*",SP_SUL!S482)</f>
        <v>SP SUL</v>
      </c>
      <c r="E479" s="139" t="str">
        <f>IF(SP_SUL!T482="","*",SP_SUL!T482)</f>
        <v>ZKE-ZEV</v>
      </c>
      <c r="F479" s="145">
        <f>IF(SP_SUL!B482="","*",SP_SUL!B482)</f>
        <v>46072</v>
      </c>
      <c r="G479" s="145" t="str">
        <f>IF(SP_SUL!D482="","*",SP_SUL!D482)</f>
        <v>W60</v>
      </c>
      <c r="H479" s="145" t="str">
        <f>IF(SP_SUL!F482="","*",SP_SUL!F482)</f>
        <v>DESCARGA DE MATERIAL</v>
      </c>
      <c r="I479" s="145" t="str">
        <f>IF(SP_SUL!H482="","*",SP_SUL!H482)</f>
        <v>102ZKW2</v>
      </c>
      <c r="J479" s="145" t="str">
        <f>IF(SP_SUL!I482="","*",SP_SUL!I482)</f>
        <v>102ZKW2</v>
      </c>
      <c r="K479" s="139" t="str">
        <f>IF(SP_SUL!M482="","*",SP_SUL!M482)</f>
        <v>ZKW-ZLU</v>
      </c>
      <c r="L479" s="139" t="str">
        <f>IF(SP_SUL!N482="","*",SP_SUL!N482)</f>
        <v>ZLU1052</v>
      </c>
      <c r="M479" s="140">
        <f>IF(SP_SUL!J482="","*",SP_SUL!J482)</f>
        <v>55</v>
      </c>
      <c r="N479" s="144">
        <f>IF(SP_SUL!K482="","*",SP_SUL!K482)</f>
        <v>106.76</v>
      </c>
      <c r="O479" s="144" t="str">
        <f>IF(SP_SUL!L482="","*",SP_SUL!L482)</f>
        <v>-</v>
      </c>
      <c r="P479" s="143">
        <f>IF(SP_SUL!O482="","*",SP_SUL!O482)</f>
        <v>0.35416666666666669</v>
      </c>
      <c r="Q479" s="143">
        <f>IF(SP_SUL!P482="","*",SP_SUL!P482)</f>
        <v>8.3333333333333329E-2</v>
      </c>
      <c r="R479" s="145" t="str">
        <f>IF(SP_SUL!Q482="","*",CONCATENATE(SP_SUL!Q482," ",SP_SUL!R482))</f>
        <v>1 BINÁRIO</v>
      </c>
      <c r="S479" s="145" t="str">
        <f>IF(SP_SUL!V482="","*",SP_SUL!V482)</f>
        <v xml:space="preserve">Felipe </v>
      </c>
      <c r="T479" s="145" t="str">
        <f>IF(SP_SUL!W482="","*",SP_SUL!W482)</f>
        <v>Descarga de material</v>
      </c>
      <c r="U479" s="137" t="str">
        <f ca="1">_xlfn.XLOOKUP(G479&amp;$U$2,BS_CONTROLE[CHAVE],BS_CONTROLE[Quantidade_11],"-")</f>
        <v>-</v>
      </c>
      <c r="V479" s="137">
        <f ca="1">_xlfn.XLOOKUP(G479&amp;$V$2,BS_CONTROLE[CHAVE],BS_CONTROLE[Quantidade_11],"-")</f>
        <v>0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Contrato</v>
      </c>
      <c r="C482" s="146" t="str">
        <f>IF(SP_SUL!Z485="","*",SP_SUL!Z485)</f>
        <v>*</v>
      </c>
      <c r="D482" s="139" t="str">
        <f>IF(SP_SUL!S485="","*",SP_SUL!S485)</f>
        <v>SP SUL</v>
      </c>
      <c r="E482" s="139" t="str">
        <f>IF(SP_SUL!T485="","*",SP_SUL!T485)</f>
        <v>ZKE-ZEV</v>
      </c>
      <c r="F482" s="145">
        <f>IF(SP_SUL!B485="","*",SP_SUL!B485)</f>
        <v>46072</v>
      </c>
      <c r="G482" s="145" t="str">
        <f>IF(SP_SUL!D485="","*",SP_SUL!D485)</f>
        <v>A84</v>
      </c>
      <c r="H482" s="145" t="str">
        <f>IF(SP_SUL!F485="","*",SP_SUL!F485)</f>
        <v>DETECÇÃO - RONDA 7 DIAS</v>
      </c>
      <c r="I482" s="145" t="str">
        <f>IF(SP_SUL!H485="","*",SP_SUL!H485)</f>
        <v>ZEM1</v>
      </c>
      <c r="J482" s="145" t="str">
        <f>IF(SP_SUL!I485="","*",SP_SUL!I485)</f>
        <v>ZKEZGA1</v>
      </c>
      <c r="K482" s="139" t="str">
        <f>IF(SP_SUL!M485="","*",SP_SUL!M485)</f>
        <v>ZEM-ZKE</v>
      </c>
      <c r="L482" s="139" t="str">
        <f>IF(SP_SUL!N485="","*",SP_SUL!N485)</f>
        <v>ZEMZKE</v>
      </c>
      <c r="M482" s="140">
        <f>IF(SP_SUL!J485="","*",SP_SUL!J485)</f>
        <v>48</v>
      </c>
      <c r="N482" s="144">
        <f>IF(SP_SUL!K485="","*",SP_SUL!K485)</f>
        <v>136.30000000000001</v>
      </c>
      <c r="O482" s="144" t="str">
        <f>IF(SP_SUL!L485="","*",SP_SUL!L485)</f>
        <v>-</v>
      </c>
      <c r="P482" s="143">
        <f>IF(SP_SUL!O485="","*",SP_SUL!O485)</f>
        <v>0.3125</v>
      </c>
      <c r="Q482" s="143">
        <f>IF(SP_SUL!P485="","*",SP_SUL!P485)</f>
        <v>4.1666666666666664E-2</v>
      </c>
      <c r="R482" s="145" t="str">
        <f>IF(SP_SUL!Q485="","*",CONCATENATE(SP_SUL!Q485," ",SP_SUL!R485))</f>
        <v>75 KM</v>
      </c>
      <c r="S482" s="145" t="str">
        <f>IF(SP_SUL!V485="","*",SP_SUL!V485)</f>
        <v>Daniel</v>
      </c>
      <c r="T482" s="145" t="str">
        <f>IF(SP_SUL!W485="","*",SP_SUL!W485)</f>
        <v xml:space="preserve">Ronda 7 dias </v>
      </c>
      <c r="U482" s="137">
        <f ca="1">_xlfn.XLOOKUP(G482&amp;$U$2,BS_CONTROLE[CHAVE],BS_CONTROLE[Quantidade_11],"-")</f>
        <v>50</v>
      </c>
      <c r="V482" s="137">
        <f ca="1">_xlfn.XLOOKUP(G482&amp;$V$2,BS_CONTROLE[CHAVE],BS_CONTROLE[Quantidade_11],"-")</f>
        <v>52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8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14" priority="5" operator="equal">
      <formula>"NÃO"</formula>
    </cfRule>
    <cfRule type="cellIs" dxfId="13" priority="6" operator="equal">
      <formula>"Contrato"</formula>
    </cfRule>
  </conditionalFormatting>
  <conditionalFormatting sqref="A1 A2:C1050">
    <cfRule type="cellIs" dxfId="12" priority="4" operator="equal">
      <formula>"OPORTUNIDADE"</formula>
    </cfRule>
  </conditionalFormatting>
  <conditionalFormatting sqref="U1:W1050">
    <cfRule type="cellIs" dxfId="11" priority="1" operator="equal">
      <formula>"-"</formula>
    </cfRule>
    <cfRule type="cellIs" dxfId="10" priority="2" operator="notEqual">
      <formula>"OK"</formula>
    </cfRule>
    <cfRule type="cellIs" dxfId="9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4" t="s">
        <v>820</v>
      </c>
      <c r="D1" s="64" t="s">
        <v>1432</v>
      </c>
      <c r="E1" s="64" t="s">
        <v>1433</v>
      </c>
      <c r="F1" s="64" t="s">
        <v>1434</v>
      </c>
      <c r="G1" s="64" t="s">
        <v>1435</v>
      </c>
      <c r="H1" s="64" t="s">
        <v>1436</v>
      </c>
      <c r="I1" s="64" t="s">
        <v>1437</v>
      </c>
      <c r="J1" s="64" t="s">
        <v>411</v>
      </c>
      <c r="K1" s="64" t="s">
        <v>1438</v>
      </c>
    </row>
    <row r="2" spans="1:11">
      <c r="A2" s="141" t="s">
        <v>820</v>
      </c>
      <c r="D2" t="s">
        <v>820</v>
      </c>
      <c r="E2" t="s">
        <v>1439</v>
      </c>
      <c r="F2" t="s">
        <v>1440</v>
      </c>
      <c r="G2" t="s">
        <v>820</v>
      </c>
      <c r="H2" t="s">
        <v>679</v>
      </c>
      <c r="I2">
        <v>0</v>
      </c>
      <c r="J2">
        <v>0</v>
      </c>
      <c r="K2" t="s">
        <v>820</v>
      </c>
    </row>
    <row r="3" spans="1:11">
      <c r="A3" s="141" t="s">
        <v>703</v>
      </c>
      <c r="D3" t="s">
        <v>693</v>
      </c>
      <c r="E3" t="s">
        <v>1441</v>
      </c>
      <c r="F3" t="s">
        <v>1442</v>
      </c>
      <c r="G3" t="s">
        <v>1443</v>
      </c>
      <c r="H3" t="s">
        <v>679</v>
      </c>
      <c r="I3">
        <v>1</v>
      </c>
      <c r="J3">
        <v>1</v>
      </c>
      <c r="K3" t="s">
        <v>1443</v>
      </c>
    </row>
    <row r="4" spans="1:11">
      <c r="A4" s="141" t="s">
        <v>1444</v>
      </c>
      <c r="D4" t="s">
        <v>1445</v>
      </c>
      <c r="E4" t="s">
        <v>1439</v>
      </c>
      <c r="F4" t="s">
        <v>1446</v>
      </c>
      <c r="G4" t="s">
        <v>1447</v>
      </c>
      <c r="H4" t="s">
        <v>679</v>
      </c>
      <c r="I4">
        <v>1</v>
      </c>
      <c r="J4">
        <v>1</v>
      </c>
      <c r="K4" t="s">
        <v>1447</v>
      </c>
    </row>
    <row r="5" spans="1:11">
      <c r="A5" s="141" t="s">
        <v>916</v>
      </c>
      <c r="D5" t="s">
        <v>1221</v>
      </c>
      <c r="E5" t="s">
        <v>1439</v>
      </c>
      <c r="F5" t="s">
        <v>1440</v>
      </c>
      <c r="G5" t="s">
        <v>1448</v>
      </c>
      <c r="H5" t="s">
        <v>679</v>
      </c>
      <c r="I5">
        <v>0</v>
      </c>
      <c r="J5">
        <v>0</v>
      </c>
      <c r="K5" t="s">
        <v>1448</v>
      </c>
    </row>
    <row r="6" spans="1:11">
      <c r="A6" s="141" t="s">
        <v>1449</v>
      </c>
      <c r="D6" t="s">
        <v>678</v>
      </c>
      <c r="E6" t="s">
        <v>1439</v>
      </c>
      <c r="F6" t="s">
        <v>1440</v>
      </c>
      <c r="G6" t="s">
        <v>1450</v>
      </c>
      <c r="H6" t="s">
        <v>679</v>
      </c>
      <c r="I6">
        <v>0</v>
      </c>
      <c r="J6">
        <v>4</v>
      </c>
      <c r="K6" t="s">
        <v>1450</v>
      </c>
    </row>
    <row r="7" spans="1:11">
      <c r="A7" s="141" t="s">
        <v>1451</v>
      </c>
      <c r="D7" t="s">
        <v>1452</v>
      </c>
      <c r="E7" t="s">
        <v>1426</v>
      </c>
      <c r="F7" t="s">
        <v>1453</v>
      </c>
      <c r="G7" t="s">
        <v>1453</v>
      </c>
      <c r="H7" t="s">
        <v>679</v>
      </c>
      <c r="I7">
        <v>1</v>
      </c>
      <c r="J7">
        <v>1</v>
      </c>
      <c r="K7" t="s">
        <v>1453</v>
      </c>
    </row>
    <row r="8" spans="1:11">
      <c r="A8" s="141" t="s">
        <v>1454</v>
      </c>
      <c r="D8" t="s">
        <v>1037</v>
      </c>
      <c r="E8" t="s">
        <v>1426</v>
      </c>
      <c r="F8" t="s">
        <v>1453</v>
      </c>
      <c r="G8" t="s">
        <v>1453</v>
      </c>
      <c r="H8" t="s">
        <v>679</v>
      </c>
      <c r="I8">
        <v>1</v>
      </c>
      <c r="J8">
        <v>1</v>
      </c>
      <c r="K8" t="s">
        <v>1453</v>
      </c>
    </row>
    <row r="9" spans="1:11">
      <c r="A9" s="141" t="s">
        <v>1455</v>
      </c>
      <c r="D9" t="s">
        <v>1456</v>
      </c>
      <c r="E9" t="s">
        <v>1426</v>
      </c>
      <c r="F9" t="s">
        <v>1453</v>
      </c>
      <c r="G9" t="s">
        <v>1453</v>
      </c>
      <c r="H9" t="s">
        <v>679</v>
      </c>
      <c r="I9">
        <v>1</v>
      </c>
      <c r="J9">
        <v>1</v>
      </c>
      <c r="K9" t="s">
        <v>1453</v>
      </c>
    </row>
    <row r="10" spans="1:11">
      <c r="A10" s="141" t="s">
        <v>986</v>
      </c>
      <c r="D10" t="s">
        <v>790</v>
      </c>
      <c r="E10" t="s">
        <v>1457</v>
      </c>
      <c r="F10" t="s">
        <v>1458</v>
      </c>
      <c r="G10" t="s">
        <v>1458</v>
      </c>
      <c r="H10" t="s">
        <v>679</v>
      </c>
      <c r="I10">
        <v>0</v>
      </c>
      <c r="J10">
        <v>0</v>
      </c>
      <c r="K10" t="s">
        <v>1459</v>
      </c>
    </row>
    <row r="11" spans="1:11">
      <c r="A11" s="141" t="s">
        <v>1460</v>
      </c>
      <c r="D11" t="s">
        <v>1461</v>
      </c>
      <c r="E11" t="s">
        <v>1462</v>
      </c>
      <c r="F11" t="s">
        <v>1458</v>
      </c>
      <c r="G11" t="s">
        <v>1458</v>
      </c>
      <c r="H11" t="s">
        <v>679</v>
      </c>
      <c r="I11">
        <v>0</v>
      </c>
      <c r="J11">
        <v>0</v>
      </c>
      <c r="K11" t="s">
        <v>1459</v>
      </c>
    </row>
    <row r="12" spans="1:11">
      <c r="A12" s="141" t="s">
        <v>1463</v>
      </c>
      <c r="D12" t="s">
        <v>1464</v>
      </c>
      <c r="E12" t="s">
        <v>1462</v>
      </c>
      <c r="F12" t="s">
        <v>1458</v>
      </c>
      <c r="G12" t="s">
        <v>1458</v>
      </c>
      <c r="H12" t="s">
        <v>679</v>
      </c>
      <c r="I12">
        <v>0</v>
      </c>
      <c r="J12">
        <v>0</v>
      </c>
      <c r="K12" t="s">
        <v>1459</v>
      </c>
    </row>
    <row r="13" spans="1:11">
      <c r="A13" s="141" t="s">
        <v>1465</v>
      </c>
      <c r="D13" t="s">
        <v>1466</v>
      </c>
      <c r="E13" t="s">
        <v>1467</v>
      </c>
      <c r="F13" t="s">
        <v>1458</v>
      </c>
      <c r="G13" t="s">
        <v>1458</v>
      </c>
      <c r="H13" t="s">
        <v>679</v>
      </c>
      <c r="I13">
        <v>0</v>
      </c>
      <c r="J13">
        <v>0</v>
      </c>
      <c r="K13" t="s">
        <v>1468</v>
      </c>
    </row>
    <row r="14" spans="1:11">
      <c r="A14" s="141" t="s">
        <v>829</v>
      </c>
      <c r="D14" t="s">
        <v>1469</v>
      </c>
      <c r="E14" t="s">
        <v>1470</v>
      </c>
      <c r="F14" t="s">
        <v>1458</v>
      </c>
      <c r="G14" t="s">
        <v>1458</v>
      </c>
      <c r="H14" t="s">
        <v>679</v>
      </c>
      <c r="I14">
        <v>0</v>
      </c>
      <c r="J14">
        <v>0</v>
      </c>
      <c r="K14" t="s">
        <v>1471</v>
      </c>
    </row>
    <row r="15" spans="1:11">
      <c r="A15" s="65" t="s">
        <v>819</v>
      </c>
      <c r="D15" t="s">
        <v>1472</v>
      </c>
      <c r="E15" t="s">
        <v>1470</v>
      </c>
      <c r="F15" t="s">
        <v>1458</v>
      </c>
      <c r="G15" t="s">
        <v>1458</v>
      </c>
      <c r="H15" t="s">
        <v>679</v>
      </c>
      <c r="I15">
        <v>0</v>
      </c>
      <c r="J15">
        <v>0</v>
      </c>
      <c r="K15" t="s">
        <v>1471</v>
      </c>
    </row>
    <row r="16" spans="1:11">
      <c r="A16" s="141" t="s">
        <v>1473</v>
      </c>
      <c r="D16" t="s">
        <v>1128</v>
      </c>
      <c r="E16" t="s">
        <v>1439</v>
      </c>
      <c r="F16" t="s">
        <v>1458</v>
      </c>
      <c r="G16" t="s">
        <v>1458</v>
      </c>
      <c r="H16" t="s">
        <v>679</v>
      </c>
      <c r="I16">
        <v>0</v>
      </c>
      <c r="J16">
        <v>0</v>
      </c>
      <c r="K16" t="s">
        <v>1474</v>
      </c>
    </row>
    <row r="17" spans="1:11">
      <c r="A17" s="141" t="s">
        <v>1475</v>
      </c>
      <c r="D17" t="s">
        <v>1476</v>
      </c>
      <c r="E17" t="s">
        <v>1457</v>
      </c>
      <c r="F17" t="s">
        <v>1458</v>
      </c>
      <c r="G17" t="s">
        <v>1458</v>
      </c>
      <c r="H17" t="s">
        <v>679</v>
      </c>
      <c r="I17">
        <v>1</v>
      </c>
      <c r="J17">
        <v>1</v>
      </c>
      <c r="K17" t="s">
        <v>1468</v>
      </c>
    </row>
    <row r="18" spans="1:11">
      <c r="A18" s="141" t="s">
        <v>1477</v>
      </c>
      <c r="D18" t="s">
        <v>1478</v>
      </c>
      <c r="E18" t="s">
        <v>1479</v>
      </c>
      <c r="F18" t="s">
        <v>1458</v>
      </c>
      <c r="G18" t="s">
        <v>1458</v>
      </c>
      <c r="H18" t="s">
        <v>679</v>
      </c>
      <c r="I18">
        <v>0</v>
      </c>
      <c r="J18">
        <v>0</v>
      </c>
      <c r="K18" t="s">
        <v>1471</v>
      </c>
    </row>
    <row r="19" spans="1:11">
      <c r="A19" s="141" t="s">
        <v>1480</v>
      </c>
      <c r="D19" t="s">
        <v>1481</v>
      </c>
      <c r="E19" t="s">
        <v>1479</v>
      </c>
      <c r="F19" t="s">
        <v>1458</v>
      </c>
      <c r="G19" t="s">
        <v>1458</v>
      </c>
      <c r="H19" t="s">
        <v>679</v>
      </c>
      <c r="I19">
        <v>0</v>
      </c>
      <c r="J19">
        <v>0</v>
      </c>
      <c r="K19" t="s">
        <v>1471</v>
      </c>
    </row>
    <row r="20" spans="1:11">
      <c r="A20" s="141" t="s">
        <v>1482</v>
      </c>
      <c r="D20" t="s">
        <v>1483</v>
      </c>
      <c r="E20" t="s">
        <v>1479</v>
      </c>
      <c r="F20" t="s">
        <v>1484</v>
      </c>
      <c r="G20" t="s">
        <v>1484</v>
      </c>
      <c r="H20" t="s">
        <v>679</v>
      </c>
      <c r="I20">
        <v>0</v>
      </c>
      <c r="J20">
        <v>0</v>
      </c>
      <c r="K20" t="s">
        <v>1485</v>
      </c>
    </row>
    <row r="21" spans="1:11">
      <c r="A21" s="141" t="s">
        <v>1486</v>
      </c>
      <c r="D21" t="s">
        <v>1487</v>
      </c>
      <c r="E21" t="s">
        <v>1457</v>
      </c>
      <c r="F21" t="s">
        <v>1458</v>
      </c>
      <c r="G21" t="s">
        <v>1458</v>
      </c>
      <c r="H21" t="s">
        <v>679</v>
      </c>
      <c r="I21">
        <v>0</v>
      </c>
      <c r="J21">
        <v>0</v>
      </c>
      <c r="K21" t="s">
        <v>1487</v>
      </c>
    </row>
    <row r="22" spans="1:11">
      <c r="A22" s="141" t="s">
        <v>1488</v>
      </c>
      <c r="D22" t="s">
        <v>704</v>
      </c>
      <c r="E22" t="s">
        <v>1441</v>
      </c>
      <c r="F22" t="s">
        <v>1458</v>
      </c>
      <c r="G22" t="s">
        <v>1458</v>
      </c>
      <c r="H22" t="s">
        <v>679</v>
      </c>
      <c r="I22">
        <v>0</v>
      </c>
      <c r="J22">
        <v>0</v>
      </c>
      <c r="K22" t="s">
        <v>704</v>
      </c>
    </row>
    <row r="23" spans="1:11">
      <c r="A23" s="141" t="s">
        <v>1489</v>
      </c>
      <c r="D23" t="s">
        <v>1490</v>
      </c>
      <c r="E23" t="s">
        <v>1470</v>
      </c>
      <c r="F23" t="s">
        <v>1458</v>
      </c>
      <c r="G23" t="s">
        <v>1458</v>
      </c>
      <c r="H23" t="s">
        <v>679</v>
      </c>
      <c r="I23">
        <v>0</v>
      </c>
      <c r="J23">
        <v>0</v>
      </c>
      <c r="K23" t="s">
        <v>1459</v>
      </c>
    </row>
    <row r="24" spans="1:11">
      <c r="A24" s="141" t="s">
        <v>1074</v>
      </c>
      <c r="D24" t="s">
        <v>1491</v>
      </c>
      <c r="E24" t="s">
        <v>1467</v>
      </c>
      <c r="F24" t="s">
        <v>1458</v>
      </c>
      <c r="G24" t="s">
        <v>1458</v>
      </c>
      <c r="H24" t="s">
        <v>679</v>
      </c>
      <c r="I24">
        <v>0</v>
      </c>
      <c r="J24">
        <v>0</v>
      </c>
      <c r="K24" t="s">
        <v>1459</v>
      </c>
    </row>
    <row r="25" spans="1:11">
      <c r="A25" s="141" t="s">
        <v>1492</v>
      </c>
      <c r="D25" t="s">
        <v>1476</v>
      </c>
      <c r="E25" t="s">
        <v>1457</v>
      </c>
      <c r="F25" t="s">
        <v>750</v>
      </c>
      <c r="G25" t="s">
        <v>1493</v>
      </c>
      <c r="H25" t="s">
        <v>679</v>
      </c>
      <c r="I25">
        <v>1</v>
      </c>
      <c r="J25">
        <v>1</v>
      </c>
      <c r="K25" t="s">
        <v>1468</v>
      </c>
    </row>
    <row r="26" spans="1:11">
      <c r="A26" s="141" t="s">
        <v>1494</v>
      </c>
      <c r="D26" t="s">
        <v>1495</v>
      </c>
      <c r="E26" t="s">
        <v>1496</v>
      </c>
      <c r="F26" t="s">
        <v>1495</v>
      </c>
      <c r="G26" t="s">
        <v>1447</v>
      </c>
      <c r="H26" t="s">
        <v>679</v>
      </c>
      <c r="I26">
        <v>1</v>
      </c>
      <c r="J26">
        <v>1</v>
      </c>
      <c r="K26" t="s">
        <v>1495</v>
      </c>
    </row>
    <row r="27" spans="1:11">
      <c r="A27" s="141" t="s">
        <v>1497</v>
      </c>
      <c r="D27" t="s">
        <v>1498</v>
      </c>
      <c r="E27" t="s">
        <v>1439</v>
      </c>
      <c r="F27" t="s">
        <v>1440</v>
      </c>
      <c r="G27" t="s">
        <v>1499</v>
      </c>
      <c r="H27" t="s">
        <v>679</v>
      </c>
      <c r="I27">
        <v>0</v>
      </c>
      <c r="J27">
        <v>0</v>
      </c>
      <c r="K27" t="s">
        <v>1499</v>
      </c>
    </row>
    <row r="28" spans="1:11">
      <c r="A28" s="141" t="s">
        <v>1500</v>
      </c>
      <c r="D28" t="s">
        <v>1211</v>
      </c>
      <c r="E28" t="s">
        <v>1462</v>
      </c>
      <c r="F28" t="s">
        <v>1211</v>
      </c>
      <c r="G28" t="s">
        <v>1447</v>
      </c>
      <c r="H28" t="s">
        <v>1211</v>
      </c>
      <c r="I28">
        <v>1</v>
      </c>
      <c r="J28">
        <v>1</v>
      </c>
      <c r="K28" t="s">
        <v>1447</v>
      </c>
    </row>
    <row r="29" spans="1:11">
      <c r="A29" s="141" t="s">
        <v>1501</v>
      </c>
      <c r="D29" t="s">
        <v>877</v>
      </c>
      <c r="E29" t="s">
        <v>1457</v>
      </c>
      <c r="F29" t="s">
        <v>877</v>
      </c>
      <c r="G29" t="s">
        <v>1448</v>
      </c>
      <c r="H29" t="s">
        <v>1502</v>
      </c>
      <c r="I29">
        <v>1</v>
      </c>
      <c r="J29">
        <v>3</v>
      </c>
      <c r="K29" t="s">
        <v>1447</v>
      </c>
    </row>
    <row r="30" spans="1:11">
      <c r="A30" s="141" t="s">
        <v>1503</v>
      </c>
      <c r="D30" t="s">
        <v>1504</v>
      </c>
      <c r="E30" t="s">
        <v>1426</v>
      </c>
      <c r="F30" t="s">
        <v>1505</v>
      </c>
      <c r="G30" t="s">
        <v>1506</v>
      </c>
      <c r="H30" t="s">
        <v>679</v>
      </c>
      <c r="I30">
        <v>0</v>
      </c>
      <c r="J30">
        <v>2</v>
      </c>
      <c r="K30" t="s">
        <v>1507</v>
      </c>
    </row>
    <row r="31" spans="1:11">
      <c r="A31" s="141" t="s">
        <v>1508</v>
      </c>
      <c r="D31" t="s">
        <v>1509</v>
      </c>
      <c r="E31" t="s">
        <v>1457</v>
      </c>
      <c r="F31" t="s">
        <v>1509</v>
      </c>
      <c r="G31" t="s">
        <v>1506</v>
      </c>
      <c r="H31" t="s">
        <v>679</v>
      </c>
      <c r="I31">
        <v>0</v>
      </c>
      <c r="J31">
        <v>1</v>
      </c>
      <c r="K31" t="s">
        <v>1510</v>
      </c>
    </row>
    <row r="32" spans="1:11">
      <c r="A32" s="141" t="s">
        <v>1511</v>
      </c>
      <c r="D32" t="s">
        <v>1512</v>
      </c>
      <c r="E32" t="s">
        <v>1457</v>
      </c>
      <c r="F32" t="s">
        <v>1512</v>
      </c>
      <c r="G32" t="s">
        <v>1506</v>
      </c>
      <c r="H32" t="s">
        <v>679</v>
      </c>
      <c r="I32">
        <v>0</v>
      </c>
      <c r="J32">
        <v>1</v>
      </c>
      <c r="K32" t="s">
        <v>1513</v>
      </c>
    </row>
    <row r="33" spans="1:11">
      <c r="A33" s="141" t="s">
        <v>1514</v>
      </c>
      <c r="D33" t="s">
        <v>1515</v>
      </c>
      <c r="E33" t="s">
        <v>1479</v>
      </c>
      <c r="F33" t="s">
        <v>1405</v>
      </c>
      <c r="G33" t="s">
        <v>1506</v>
      </c>
      <c r="H33" t="s">
        <v>679</v>
      </c>
      <c r="I33">
        <v>0</v>
      </c>
      <c r="J33">
        <v>1</v>
      </c>
      <c r="K33" t="s">
        <v>1516</v>
      </c>
    </row>
    <row r="34" spans="1:11">
      <c r="A34" s="141" t="s">
        <v>1517</v>
      </c>
      <c r="D34" t="s">
        <v>1518</v>
      </c>
      <c r="E34" t="s">
        <v>1457</v>
      </c>
      <c r="F34" t="s">
        <v>1518</v>
      </c>
      <c r="G34" t="s">
        <v>1506</v>
      </c>
      <c r="H34" t="s">
        <v>679</v>
      </c>
      <c r="I34">
        <v>1</v>
      </c>
      <c r="J34">
        <v>1</v>
      </c>
      <c r="K34" t="s">
        <v>1519</v>
      </c>
    </row>
    <row r="35" spans="1:11">
      <c r="A35" s="141" t="s">
        <v>1520</v>
      </c>
      <c r="D35" t="s">
        <v>1521</v>
      </c>
      <c r="E35" t="s">
        <v>1439</v>
      </c>
      <c r="F35" t="s">
        <v>1505</v>
      </c>
      <c r="G35" t="s">
        <v>1506</v>
      </c>
      <c r="H35" t="s">
        <v>679</v>
      </c>
      <c r="I35">
        <v>0</v>
      </c>
      <c r="J35">
        <v>0</v>
      </c>
      <c r="K35" t="s">
        <v>1522</v>
      </c>
    </row>
    <row r="36" spans="1:11">
      <c r="A36" s="141" t="s">
        <v>1523</v>
      </c>
      <c r="D36" t="s">
        <v>1524</v>
      </c>
      <c r="E36" t="s">
        <v>1457</v>
      </c>
      <c r="F36" t="s">
        <v>1505</v>
      </c>
      <c r="G36" t="s">
        <v>1506</v>
      </c>
      <c r="H36" t="s">
        <v>1525</v>
      </c>
      <c r="I36">
        <v>0</v>
      </c>
      <c r="J36">
        <v>3</v>
      </c>
      <c r="K36" t="s">
        <v>1525</v>
      </c>
    </row>
    <row r="37" spans="1:11">
      <c r="A37" s="141" t="s">
        <v>1526</v>
      </c>
      <c r="D37" t="s">
        <v>687</v>
      </c>
      <c r="E37" t="s">
        <v>1457</v>
      </c>
      <c r="F37" t="s">
        <v>687</v>
      </c>
      <c r="G37" t="s">
        <v>1506</v>
      </c>
      <c r="H37" t="s">
        <v>679</v>
      </c>
      <c r="I37">
        <v>1</v>
      </c>
      <c r="J37">
        <v>1</v>
      </c>
      <c r="K37" t="s">
        <v>1527</v>
      </c>
    </row>
    <row r="38" spans="1:11">
      <c r="A38" s="141" t="s">
        <v>1528</v>
      </c>
      <c r="D38" t="s">
        <v>1529</v>
      </c>
      <c r="E38" t="s">
        <v>1457</v>
      </c>
      <c r="F38" t="s">
        <v>1530</v>
      </c>
      <c r="G38" t="s">
        <v>1530</v>
      </c>
      <c r="H38" t="s">
        <v>679</v>
      </c>
      <c r="I38">
        <v>0</v>
      </c>
      <c r="J38">
        <v>0</v>
      </c>
      <c r="K38" t="s">
        <v>1531</v>
      </c>
    </row>
    <row r="39" spans="1:11">
      <c r="A39" s="141" t="s">
        <v>1532</v>
      </c>
      <c r="D39" t="s">
        <v>1533</v>
      </c>
      <c r="E39" t="s">
        <v>1462</v>
      </c>
      <c r="F39" t="s">
        <v>1530</v>
      </c>
      <c r="G39" t="s">
        <v>1530</v>
      </c>
      <c r="H39" t="s">
        <v>679</v>
      </c>
      <c r="I39">
        <v>0</v>
      </c>
      <c r="J39">
        <v>0</v>
      </c>
      <c r="K39" t="s">
        <v>1531</v>
      </c>
    </row>
    <row r="40" spans="1:11">
      <c r="A40" s="141" t="s">
        <v>1534</v>
      </c>
      <c r="D40" t="s">
        <v>1535</v>
      </c>
      <c r="E40" t="s">
        <v>1462</v>
      </c>
      <c r="F40" t="s">
        <v>1530</v>
      </c>
      <c r="G40" t="s">
        <v>1530</v>
      </c>
      <c r="H40" t="s">
        <v>679</v>
      </c>
      <c r="I40">
        <v>0</v>
      </c>
      <c r="J40">
        <v>0</v>
      </c>
      <c r="K40" t="s">
        <v>1531</v>
      </c>
    </row>
    <row r="41" spans="1:11">
      <c r="A41" s="141" t="s">
        <v>1536</v>
      </c>
      <c r="D41" t="s">
        <v>1537</v>
      </c>
      <c r="E41" t="s">
        <v>1467</v>
      </c>
      <c r="F41" t="s">
        <v>1530</v>
      </c>
      <c r="G41" t="s">
        <v>1530</v>
      </c>
      <c r="H41" t="s">
        <v>679</v>
      </c>
      <c r="I41">
        <v>0</v>
      </c>
      <c r="J41">
        <v>0</v>
      </c>
      <c r="K41" t="s">
        <v>1538</v>
      </c>
    </row>
    <row r="42" spans="1:11">
      <c r="A42" s="141" t="s">
        <v>1539</v>
      </c>
      <c r="D42" t="s">
        <v>1540</v>
      </c>
      <c r="E42" t="s">
        <v>1470</v>
      </c>
      <c r="F42" t="s">
        <v>1530</v>
      </c>
      <c r="G42" t="s">
        <v>1530</v>
      </c>
      <c r="H42" t="s">
        <v>679</v>
      </c>
      <c r="I42">
        <v>0</v>
      </c>
      <c r="J42">
        <v>0</v>
      </c>
      <c r="K42" t="s">
        <v>1541</v>
      </c>
    </row>
    <row r="43" spans="1:11">
      <c r="A43" s="141" t="s">
        <v>1542</v>
      </c>
      <c r="D43" t="s">
        <v>767</v>
      </c>
      <c r="E43" t="s">
        <v>1470</v>
      </c>
      <c r="F43" t="s">
        <v>1530</v>
      </c>
      <c r="G43" t="s">
        <v>1530</v>
      </c>
      <c r="H43" t="s">
        <v>679</v>
      </c>
      <c r="I43">
        <v>0</v>
      </c>
      <c r="J43">
        <v>0</v>
      </c>
      <c r="K43" t="s">
        <v>1541</v>
      </c>
    </row>
    <row r="44" spans="1:11">
      <c r="A44" s="141" t="s">
        <v>1543</v>
      </c>
      <c r="D44" t="s">
        <v>1544</v>
      </c>
      <c r="E44" t="s">
        <v>1439</v>
      </c>
      <c r="F44" t="s">
        <v>1530</v>
      </c>
      <c r="G44" t="s">
        <v>1530</v>
      </c>
      <c r="H44" t="s">
        <v>679</v>
      </c>
      <c r="I44">
        <v>0</v>
      </c>
      <c r="J44">
        <v>0</v>
      </c>
      <c r="K44" t="s">
        <v>1541</v>
      </c>
    </row>
    <row r="45" spans="1:11">
      <c r="A45" s="141" t="s">
        <v>1545</v>
      </c>
      <c r="D45" t="s">
        <v>1546</v>
      </c>
      <c r="E45" t="s">
        <v>1479</v>
      </c>
      <c r="F45" t="s">
        <v>1530</v>
      </c>
      <c r="G45" t="s">
        <v>1530</v>
      </c>
      <c r="H45" t="s">
        <v>679</v>
      </c>
      <c r="I45">
        <v>0</v>
      </c>
      <c r="J45">
        <v>0</v>
      </c>
      <c r="K45" t="s">
        <v>1547</v>
      </c>
    </row>
    <row r="46" spans="1:11">
      <c r="A46" s="141" t="s">
        <v>1548</v>
      </c>
      <c r="D46" t="s">
        <v>1093</v>
      </c>
      <c r="E46" t="s">
        <v>1479</v>
      </c>
      <c r="F46" t="s">
        <v>1530</v>
      </c>
      <c r="G46" t="s">
        <v>1530</v>
      </c>
      <c r="H46" t="s">
        <v>679</v>
      </c>
      <c r="I46">
        <v>0</v>
      </c>
      <c r="J46">
        <v>0</v>
      </c>
      <c r="K46" t="s">
        <v>1541</v>
      </c>
    </row>
    <row r="47" spans="1:11">
      <c r="A47" s="141" t="s">
        <v>1036</v>
      </c>
      <c r="D47" t="s">
        <v>1089</v>
      </c>
      <c r="E47" t="s">
        <v>1457</v>
      </c>
      <c r="F47" t="s">
        <v>1530</v>
      </c>
      <c r="G47" t="s">
        <v>1530</v>
      </c>
      <c r="H47" t="s">
        <v>679</v>
      </c>
      <c r="I47">
        <v>0</v>
      </c>
      <c r="J47">
        <v>0</v>
      </c>
      <c r="K47" t="s">
        <v>1089</v>
      </c>
    </row>
    <row r="48" spans="1:11">
      <c r="A48" s="141" t="s">
        <v>1549</v>
      </c>
      <c r="D48" t="s">
        <v>758</v>
      </c>
      <c r="E48" t="s">
        <v>1441</v>
      </c>
      <c r="F48" t="s">
        <v>1530</v>
      </c>
      <c r="G48" t="s">
        <v>1530</v>
      </c>
      <c r="H48" t="s">
        <v>679</v>
      </c>
      <c r="I48">
        <v>0</v>
      </c>
      <c r="J48">
        <v>0</v>
      </c>
      <c r="K48" t="s">
        <v>758</v>
      </c>
    </row>
    <row r="49" spans="1:11">
      <c r="A49" t="s">
        <v>1550</v>
      </c>
      <c r="D49" t="s">
        <v>1551</v>
      </c>
      <c r="E49" t="s">
        <v>1470</v>
      </c>
      <c r="F49" t="s">
        <v>1530</v>
      </c>
      <c r="G49" t="s">
        <v>1530</v>
      </c>
      <c r="H49" t="s">
        <v>679</v>
      </c>
      <c r="I49">
        <v>0</v>
      </c>
      <c r="J49">
        <v>0</v>
      </c>
      <c r="K49" t="s">
        <v>1531</v>
      </c>
    </row>
    <row r="50" spans="1:11">
      <c r="A50" s="141" t="s">
        <v>1552</v>
      </c>
      <c r="D50" t="s">
        <v>825</v>
      </c>
      <c r="E50" t="s">
        <v>1470</v>
      </c>
      <c r="F50" t="s">
        <v>1530</v>
      </c>
      <c r="G50" t="s">
        <v>1530</v>
      </c>
      <c r="H50" t="s">
        <v>679</v>
      </c>
      <c r="I50">
        <v>0</v>
      </c>
      <c r="J50">
        <v>0</v>
      </c>
      <c r="K50" t="s">
        <v>1541</v>
      </c>
    </row>
    <row r="51" spans="1:11">
      <c r="A51" s="141" t="s">
        <v>1553</v>
      </c>
      <c r="D51" t="s">
        <v>1554</v>
      </c>
      <c r="E51" t="s">
        <v>1467</v>
      </c>
      <c r="F51" t="s">
        <v>1530</v>
      </c>
      <c r="G51" t="s">
        <v>1530</v>
      </c>
      <c r="H51" t="s">
        <v>679</v>
      </c>
      <c r="I51">
        <v>0</v>
      </c>
      <c r="J51">
        <v>0</v>
      </c>
      <c r="K51" t="s">
        <v>1531</v>
      </c>
    </row>
    <row r="52" spans="1:11">
      <c r="A52" s="141" t="s">
        <v>1555</v>
      </c>
      <c r="D52" t="s">
        <v>1556</v>
      </c>
      <c r="E52" t="s">
        <v>1457</v>
      </c>
      <c r="F52" t="s">
        <v>1530</v>
      </c>
      <c r="G52" t="s">
        <v>1530</v>
      </c>
      <c r="H52" t="s">
        <v>679</v>
      </c>
      <c r="I52">
        <v>0</v>
      </c>
      <c r="J52">
        <v>0</v>
      </c>
      <c r="K52" t="s">
        <v>1538</v>
      </c>
    </row>
    <row r="53" spans="1:11">
      <c r="A53" s="141" t="s">
        <v>1557</v>
      </c>
      <c r="D53" t="s">
        <v>847</v>
      </c>
      <c r="E53" t="s">
        <v>1439</v>
      </c>
      <c r="F53" t="s">
        <v>1440</v>
      </c>
      <c r="G53" t="s">
        <v>1450</v>
      </c>
      <c r="H53" t="s">
        <v>679</v>
      </c>
      <c r="I53">
        <v>0</v>
      </c>
      <c r="J53">
        <v>4</v>
      </c>
      <c r="K53" t="s">
        <v>1450</v>
      </c>
    </row>
    <row r="54" spans="1:11">
      <c r="A54" s="141" t="s">
        <v>692</v>
      </c>
      <c r="D54" t="s">
        <v>1558</v>
      </c>
      <c r="E54" t="s">
        <v>1559</v>
      </c>
      <c r="F54" t="s">
        <v>1440</v>
      </c>
      <c r="G54" t="s">
        <v>1450</v>
      </c>
      <c r="H54" t="s">
        <v>679</v>
      </c>
      <c r="I54">
        <v>0</v>
      </c>
      <c r="J54">
        <v>4</v>
      </c>
      <c r="K54" t="s">
        <v>1448</v>
      </c>
    </row>
    <row r="55" spans="1:11">
      <c r="A55" s="141" t="s">
        <v>1560</v>
      </c>
      <c r="D55" t="s">
        <v>1561</v>
      </c>
      <c r="E55" t="s">
        <v>605</v>
      </c>
      <c r="F55" t="s">
        <v>1562</v>
      </c>
      <c r="G55" t="s">
        <v>1450</v>
      </c>
      <c r="H55" t="s">
        <v>679</v>
      </c>
      <c r="I55">
        <v>1</v>
      </c>
      <c r="J55">
        <v>2</v>
      </c>
      <c r="K55" t="s">
        <v>1448</v>
      </c>
    </row>
    <row r="56" spans="1:11">
      <c r="A56" s="141" t="s">
        <v>749</v>
      </c>
      <c r="D56" t="s">
        <v>1563</v>
      </c>
      <c r="E56" t="s">
        <v>1457</v>
      </c>
      <c r="F56" t="s">
        <v>1564</v>
      </c>
      <c r="G56" t="s">
        <v>1447</v>
      </c>
      <c r="H56" t="s">
        <v>1565</v>
      </c>
      <c r="I56">
        <v>1</v>
      </c>
      <c r="J56">
        <v>1</v>
      </c>
      <c r="K56" t="s">
        <v>1447</v>
      </c>
    </row>
    <row r="57" spans="1:11">
      <c r="A57" s="141" t="s">
        <v>1566</v>
      </c>
      <c r="D57" t="s">
        <v>1567</v>
      </c>
      <c r="E57" t="s">
        <v>1462</v>
      </c>
      <c r="F57" t="s">
        <v>1568</v>
      </c>
      <c r="G57" t="s">
        <v>1447</v>
      </c>
      <c r="H57" t="s">
        <v>1569</v>
      </c>
      <c r="I57">
        <v>1</v>
      </c>
      <c r="J57">
        <v>2</v>
      </c>
      <c r="K57" t="s">
        <v>1447</v>
      </c>
    </row>
    <row r="58" spans="1:11">
      <c r="A58" t="s">
        <v>1570</v>
      </c>
      <c r="D58" t="s">
        <v>738</v>
      </c>
      <c r="E58" t="s">
        <v>1462</v>
      </c>
      <c r="F58" t="s">
        <v>1568</v>
      </c>
      <c r="G58" t="s">
        <v>1447</v>
      </c>
      <c r="H58" t="s">
        <v>1571</v>
      </c>
      <c r="I58">
        <v>1</v>
      </c>
      <c r="J58">
        <v>2</v>
      </c>
      <c r="K58" t="s">
        <v>1447</v>
      </c>
    </row>
    <row r="59" spans="1:11">
      <c r="A59" s="141" t="s">
        <v>1572</v>
      </c>
      <c r="D59" t="s">
        <v>713</v>
      </c>
      <c r="E59" t="s">
        <v>1470</v>
      </c>
      <c r="F59" t="s">
        <v>1573</v>
      </c>
      <c r="G59" t="s">
        <v>1448</v>
      </c>
      <c r="H59" t="s">
        <v>1574</v>
      </c>
      <c r="I59">
        <v>1</v>
      </c>
      <c r="J59">
        <v>2</v>
      </c>
      <c r="K59" t="s">
        <v>1448</v>
      </c>
    </row>
    <row r="60" spans="1:11">
      <c r="A60" s="141" t="s">
        <v>1575</v>
      </c>
      <c r="D60" t="s">
        <v>1576</v>
      </c>
      <c r="E60" t="s">
        <v>1470</v>
      </c>
      <c r="F60" t="s">
        <v>1440</v>
      </c>
      <c r="G60" t="s">
        <v>1448</v>
      </c>
      <c r="H60" t="s">
        <v>679</v>
      </c>
      <c r="I60">
        <v>0</v>
      </c>
      <c r="J60">
        <v>3</v>
      </c>
      <c r="K60" t="s">
        <v>1448</v>
      </c>
    </row>
    <row r="61" spans="1:11">
      <c r="A61" s="141" t="s">
        <v>1577</v>
      </c>
      <c r="D61" t="s">
        <v>1578</v>
      </c>
      <c r="E61" t="s">
        <v>1457</v>
      </c>
      <c r="F61" t="s">
        <v>1579</v>
      </c>
      <c r="G61" t="s">
        <v>1448</v>
      </c>
      <c r="H61" t="s">
        <v>1580</v>
      </c>
      <c r="I61">
        <v>1</v>
      </c>
      <c r="J61">
        <v>2</v>
      </c>
      <c r="K61" t="s">
        <v>1447</v>
      </c>
    </row>
    <row r="62" spans="1:11">
      <c r="A62" s="141" t="s">
        <v>1581</v>
      </c>
      <c r="D62" t="s">
        <v>1582</v>
      </c>
      <c r="E62" t="s">
        <v>1479</v>
      </c>
      <c r="F62" t="s">
        <v>1440</v>
      </c>
      <c r="G62" t="s">
        <v>1448</v>
      </c>
      <c r="H62" t="s">
        <v>679</v>
      </c>
      <c r="I62">
        <v>0</v>
      </c>
      <c r="J62">
        <v>3</v>
      </c>
      <c r="K62" t="s">
        <v>1448</v>
      </c>
    </row>
    <row r="63" spans="1:11">
      <c r="A63" t="s">
        <v>686</v>
      </c>
      <c r="D63" t="s">
        <v>885</v>
      </c>
      <c r="E63" t="s">
        <v>1479</v>
      </c>
      <c r="F63" t="s">
        <v>1583</v>
      </c>
      <c r="G63" t="s">
        <v>1448</v>
      </c>
      <c r="H63" t="s">
        <v>1584</v>
      </c>
      <c r="I63">
        <v>1</v>
      </c>
      <c r="J63">
        <v>1</v>
      </c>
      <c r="K63" t="s">
        <v>1448</v>
      </c>
    </row>
    <row r="64" spans="1:11">
      <c r="A64" t="s">
        <v>1585</v>
      </c>
      <c r="D64" t="s">
        <v>1586</v>
      </c>
      <c r="E64" t="s">
        <v>1457</v>
      </c>
      <c r="F64" t="s">
        <v>1587</v>
      </c>
      <c r="G64" t="s">
        <v>1447</v>
      </c>
      <c r="H64" t="s">
        <v>679</v>
      </c>
      <c r="I64">
        <v>1</v>
      </c>
      <c r="J64">
        <v>2</v>
      </c>
      <c r="K64" t="s">
        <v>1448</v>
      </c>
    </row>
    <row r="65" spans="1:11">
      <c r="A65" s="141" t="s">
        <v>1588</v>
      </c>
      <c r="D65" t="s">
        <v>696</v>
      </c>
      <c r="E65" t="s">
        <v>1441</v>
      </c>
      <c r="F65" t="s">
        <v>1589</v>
      </c>
      <c r="G65" t="s">
        <v>1447</v>
      </c>
      <c r="H65" t="s">
        <v>1589</v>
      </c>
      <c r="I65">
        <v>1</v>
      </c>
      <c r="J65">
        <v>1</v>
      </c>
      <c r="K65" t="s">
        <v>1590</v>
      </c>
    </row>
    <row r="66" spans="1:11">
      <c r="A66" s="141" t="s">
        <v>1591</v>
      </c>
      <c r="D66" t="s">
        <v>721</v>
      </c>
      <c r="E66" t="s">
        <v>1470</v>
      </c>
      <c r="F66" t="s">
        <v>1592</v>
      </c>
      <c r="G66" t="s">
        <v>1447</v>
      </c>
      <c r="H66" t="s">
        <v>679</v>
      </c>
      <c r="I66">
        <v>1</v>
      </c>
      <c r="J66">
        <v>4</v>
      </c>
      <c r="K66" t="s">
        <v>1447</v>
      </c>
    </row>
    <row r="67" spans="1:11">
      <c r="A67" s="141" t="s">
        <v>1593</v>
      </c>
      <c r="D67" t="s">
        <v>870</v>
      </c>
      <c r="E67" t="s">
        <v>1457</v>
      </c>
      <c r="F67" t="s">
        <v>1594</v>
      </c>
      <c r="G67" t="s">
        <v>1447</v>
      </c>
      <c r="H67" t="s">
        <v>1595</v>
      </c>
      <c r="I67">
        <v>1</v>
      </c>
      <c r="J67">
        <v>1</v>
      </c>
      <c r="K67" t="s">
        <v>1447</v>
      </c>
    </row>
    <row r="68" spans="1:11">
      <c r="A68" s="141" t="s">
        <v>1596</v>
      </c>
      <c r="D68" t="s">
        <v>717</v>
      </c>
      <c r="E68" t="s">
        <v>1462</v>
      </c>
      <c r="F68" t="s">
        <v>1440</v>
      </c>
      <c r="G68" t="s">
        <v>1448</v>
      </c>
      <c r="H68" t="s">
        <v>679</v>
      </c>
      <c r="I68">
        <v>0</v>
      </c>
      <c r="J68">
        <v>4</v>
      </c>
      <c r="K68" t="s">
        <v>1448</v>
      </c>
    </row>
    <row r="69" spans="1:11">
      <c r="A69" s="141" t="s">
        <v>1597</v>
      </c>
      <c r="D69" t="s">
        <v>761</v>
      </c>
      <c r="E69" t="s">
        <v>1439</v>
      </c>
      <c r="F69" t="s">
        <v>1440</v>
      </c>
      <c r="G69" t="s">
        <v>1448</v>
      </c>
      <c r="H69" t="s">
        <v>679</v>
      </c>
      <c r="I69">
        <v>0</v>
      </c>
      <c r="J69">
        <v>4</v>
      </c>
      <c r="K69" t="s">
        <v>1448</v>
      </c>
    </row>
    <row r="70" spans="1:11">
      <c r="A70" s="141" t="s">
        <v>1598</v>
      </c>
      <c r="D70" t="s">
        <v>750</v>
      </c>
      <c r="E70" t="s">
        <v>1457</v>
      </c>
      <c r="F70" t="s">
        <v>750</v>
      </c>
      <c r="G70" t="s">
        <v>1493</v>
      </c>
      <c r="H70" t="s">
        <v>679</v>
      </c>
      <c r="I70">
        <v>1</v>
      </c>
      <c r="J70">
        <v>1</v>
      </c>
      <c r="K70" t="s">
        <v>1599</v>
      </c>
    </row>
    <row r="71" spans="1:11">
      <c r="A71" s="141" t="s">
        <v>708</v>
      </c>
      <c r="D71" t="s">
        <v>1600</v>
      </c>
      <c r="E71" t="s">
        <v>1457</v>
      </c>
      <c r="F71" t="s">
        <v>1601</v>
      </c>
      <c r="G71" t="s">
        <v>1493</v>
      </c>
      <c r="H71" t="s">
        <v>679</v>
      </c>
      <c r="I71">
        <v>1</v>
      </c>
      <c r="J71">
        <v>1</v>
      </c>
      <c r="K71" t="s">
        <v>1599</v>
      </c>
    </row>
    <row r="72" spans="1:11">
      <c r="A72" s="141" t="s">
        <v>690</v>
      </c>
      <c r="D72" t="s">
        <v>1602</v>
      </c>
      <c r="E72" t="s">
        <v>1439</v>
      </c>
      <c r="F72" t="s">
        <v>1440</v>
      </c>
      <c r="G72" t="s">
        <v>1499</v>
      </c>
      <c r="H72" t="s">
        <v>679</v>
      </c>
      <c r="I72">
        <v>0</v>
      </c>
      <c r="J72">
        <v>0</v>
      </c>
      <c r="K72" t="s">
        <v>1499</v>
      </c>
    </row>
    <row r="73" spans="1:11">
      <c r="A73" s="141" t="s">
        <v>1603</v>
      </c>
      <c r="D73" t="s">
        <v>1604</v>
      </c>
      <c r="E73" t="s">
        <v>1439</v>
      </c>
      <c r="F73" t="s">
        <v>1440</v>
      </c>
      <c r="G73" t="s">
        <v>1453</v>
      </c>
      <c r="H73" t="s">
        <v>679</v>
      </c>
      <c r="I73">
        <v>0</v>
      </c>
      <c r="J73">
        <v>0</v>
      </c>
      <c r="K73" t="s">
        <v>1605</v>
      </c>
    </row>
    <row r="74" spans="1:11">
      <c r="A74" s="141" t="s">
        <v>1606</v>
      </c>
      <c r="D74" t="s">
        <v>1607</v>
      </c>
      <c r="E74" t="s">
        <v>1479</v>
      </c>
      <c r="F74" t="s">
        <v>1583</v>
      </c>
      <c r="G74" t="s">
        <v>1448</v>
      </c>
      <c r="H74" t="s">
        <v>679</v>
      </c>
      <c r="I74">
        <v>1</v>
      </c>
      <c r="J74">
        <v>1</v>
      </c>
      <c r="K74" t="s">
        <v>1448</v>
      </c>
    </row>
    <row r="75" spans="1:11">
      <c r="A75" s="141" t="s">
        <v>1608</v>
      </c>
      <c r="D75" t="s">
        <v>1609</v>
      </c>
      <c r="E75" t="s">
        <v>1457</v>
      </c>
      <c r="F75" t="s">
        <v>1440</v>
      </c>
      <c r="G75" t="s">
        <v>1447</v>
      </c>
      <c r="H75" t="s">
        <v>679</v>
      </c>
      <c r="I75">
        <v>1</v>
      </c>
      <c r="J75">
        <v>1</v>
      </c>
      <c r="K75" t="s">
        <v>1447</v>
      </c>
    </row>
    <row r="76" spans="1:11">
      <c r="A76" s="141" t="s">
        <v>746</v>
      </c>
      <c r="D76" t="s">
        <v>1610</v>
      </c>
      <c r="E76" t="s">
        <v>1457</v>
      </c>
      <c r="F76" t="s">
        <v>1440</v>
      </c>
      <c r="G76" t="s">
        <v>1447</v>
      </c>
      <c r="I76">
        <v>1</v>
      </c>
      <c r="J76">
        <v>1</v>
      </c>
      <c r="K76" t="s">
        <v>1447</v>
      </c>
    </row>
    <row r="77" spans="1:11">
      <c r="A77" s="141" t="s">
        <v>1611</v>
      </c>
      <c r="D77" t="s">
        <v>1612</v>
      </c>
      <c r="E77" t="s">
        <v>1439</v>
      </c>
      <c r="F77" t="s">
        <v>1440</v>
      </c>
      <c r="G77" t="s">
        <v>1447</v>
      </c>
      <c r="H77" t="s">
        <v>1612</v>
      </c>
      <c r="I77">
        <v>1</v>
      </c>
      <c r="J77">
        <v>1</v>
      </c>
      <c r="K77" t="s">
        <v>1447</v>
      </c>
    </row>
    <row r="78" spans="1:11">
      <c r="A78" s="141" t="s">
        <v>1613</v>
      </c>
      <c r="D78" t="s">
        <v>1614</v>
      </c>
      <c r="E78" t="s">
        <v>1439</v>
      </c>
      <c r="F78" t="s">
        <v>1440</v>
      </c>
      <c r="G78" t="s">
        <v>1447</v>
      </c>
      <c r="H78" t="s">
        <v>1615</v>
      </c>
      <c r="I78">
        <v>1</v>
      </c>
      <c r="J78">
        <v>1</v>
      </c>
      <c r="K78" t="s">
        <v>1447</v>
      </c>
    </row>
    <row r="79" spans="1:11">
      <c r="A79" s="141" t="s">
        <v>978</v>
      </c>
      <c r="D79" t="s">
        <v>1616</v>
      </c>
      <c r="E79" t="s">
        <v>1439</v>
      </c>
      <c r="F79" t="s">
        <v>1440</v>
      </c>
      <c r="G79" t="s">
        <v>1447</v>
      </c>
      <c r="H79" t="s">
        <v>414</v>
      </c>
      <c r="I79">
        <v>0</v>
      </c>
      <c r="J79">
        <v>0</v>
      </c>
      <c r="K79" t="s">
        <v>1447</v>
      </c>
    </row>
    <row r="80" spans="1:11">
      <c r="A80" s="141" t="s">
        <v>1617</v>
      </c>
      <c r="D80" t="s">
        <v>1618</v>
      </c>
      <c r="E80" t="s">
        <v>1439</v>
      </c>
      <c r="F80" t="s">
        <v>1440</v>
      </c>
      <c r="G80" t="s">
        <v>1447</v>
      </c>
      <c r="H80" t="s">
        <v>414</v>
      </c>
      <c r="I80">
        <v>0</v>
      </c>
      <c r="J80">
        <v>0</v>
      </c>
      <c r="K80" t="s">
        <v>1447</v>
      </c>
    </row>
    <row r="81" spans="1:11">
      <c r="A81" s="141" t="s">
        <v>1252</v>
      </c>
      <c r="D81" t="s">
        <v>733</v>
      </c>
      <c r="E81" t="s">
        <v>1439</v>
      </c>
      <c r="F81" t="s">
        <v>1440</v>
      </c>
      <c r="G81" t="s">
        <v>1619</v>
      </c>
      <c r="H81" t="s">
        <v>414</v>
      </c>
      <c r="I81">
        <v>0</v>
      </c>
      <c r="J81">
        <v>0</v>
      </c>
      <c r="K81" t="s">
        <v>1447</v>
      </c>
    </row>
    <row r="82" spans="1:11">
      <c r="A82" s="141" t="s">
        <v>1088</v>
      </c>
    </row>
    <row r="83" spans="1:11">
      <c r="A83" s="141" t="s">
        <v>1620</v>
      </c>
    </row>
    <row r="84" spans="1:11">
      <c r="A84" s="141" t="s">
        <v>1621</v>
      </c>
    </row>
    <row r="85" spans="1:11">
      <c r="A85" s="141" t="s">
        <v>1622</v>
      </c>
    </row>
    <row r="86" spans="1:11">
      <c r="A86" s="141" t="s">
        <v>1623</v>
      </c>
    </row>
    <row r="87" spans="1:11">
      <c r="A87" s="141" t="s">
        <v>1624</v>
      </c>
    </row>
    <row r="88" spans="1:11">
      <c r="A88" s="141" t="s">
        <v>1625</v>
      </c>
    </row>
    <row r="89" spans="1:11">
      <c r="A89" s="141" t="s">
        <v>712</v>
      </c>
    </row>
    <row r="90" spans="1:11">
      <c r="A90" s="141" t="s">
        <v>726</v>
      </c>
    </row>
    <row r="91" spans="1:11">
      <c r="A91" s="141" t="s">
        <v>760</v>
      </c>
    </row>
    <row r="92" spans="1:11">
      <c r="A92" s="141" t="s">
        <v>772</v>
      </c>
    </row>
    <row r="93" spans="1:11">
      <c r="A93" s="141" t="s">
        <v>776</v>
      </c>
    </row>
    <row r="94" spans="1:11">
      <c r="A94" s="141" t="s">
        <v>1626</v>
      </c>
    </row>
    <row r="95" spans="1:11">
      <c r="A95" s="141" t="s">
        <v>1627</v>
      </c>
    </row>
    <row r="96" spans="1:11">
      <c r="A96" s="141" t="s">
        <v>1628</v>
      </c>
    </row>
    <row r="97" spans="1:1">
      <c r="A97" s="141" t="s">
        <v>1629</v>
      </c>
    </row>
    <row r="98" spans="1:1">
      <c r="A98" s="141" t="s">
        <v>1630</v>
      </c>
    </row>
    <row r="99" spans="1:1">
      <c r="A99" s="141" t="s">
        <v>1631</v>
      </c>
    </row>
    <row r="100" spans="1:1">
      <c r="A100" s="141" t="s">
        <v>1632</v>
      </c>
    </row>
    <row r="101" spans="1:1">
      <c r="A101" s="141" t="s">
        <v>1633</v>
      </c>
    </row>
    <row r="102" spans="1:1">
      <c r="A102" s="141" t="s">
        <v>1634</v>
      </c>
    </row>
    <row r="103" spans="1:1">
      <c r="A103" s="141" t="s">
        <v>1635</v>
      </c>
    </row>
    <row r="104" spans="1:1">
      <c r="A104" s="141" t="s">
        <v>1047</v>
      </c>
    </row>
    <row r="105" spans="1:1">
      <c r="A105" s="141" t="s">
        <v>766</v>
      </c>
    </row>
    <row r="106" spans="1:1">
      <c r="A106" s="141" t="s">
        <v>1085</v>
      </c>
    </row>
    <row r="107" spans="1:1">
      <c r="A107" s="141" t="s">
        <v>1636</v>
      </c>
    </row>
    <row r="108" spans="1:1">
      <c r="A108" s="141" t="s">
        <v>1637</v>
      </c>
    </row>
    <row r="109" spans="1:1">
      <c r="A109" s="141" t="s">
        <v>1638</v>
      </c>
    </row>
    <row r="110" spans="1:1">
      <c r="A110" s="141" t="s">
        <v>847</v>
      </c>
    </row>
    <row r="111" spans="1:1">
      <c r="A111" s="141" t="s">
        <v>846</v>
      </c>
    </row>
    <row r="112" spans="1:1">
      <c r="A112" s="141" t="s">
        <v>1639</v>
      </c>
    </row>
    <row r="113" spans="1:1">
      <c r="A113" s="141" t="s">
        <v>1122</v>
      </c>
    </row>
    <row r="114" spans="1:1">
      <c r="A114" s="141" t="s">
        <v>1640</v>
      </c>
    </row>
    <row r="115" spans="1:1">
      <c r="A115" s="141" t="s">
        <v>1641</v>
      </c>
    </row>
    <row r="116" spans="1:1">
      <c r="A116" s="141" t="s">
        <v>1642</v>
      </c>
    </row>
    <row r="117" spans="1:1">
      <c r="A117" s="141" t="s">
        <v>1320</v>
      </c>
    </row>
    <row r="118" spans="1:1">
      <c r="A118" s="141" t="s">
        <v>1643</v>
      </c>
    </row>
    <row r="119" spans="1:1">
      <c r="A119" s="141" t="s">
        <v>1205</v>
      </c>
    </row>
    <row r="120" spans="1:1">
      <c r="A120" t="s">
        <v>1644</v>
      </c>
    </row>
    <row r="121" spans="1:1">
      <c r="A121" s="141" t="s">
        <v>1645</v>
      </c>
    </row>
    <row r="122" spans="1:1">
      <c r="A122" s="141" t="s">
        <v>1646</v>
      </c>
    </row>
    <row r="123" spans="1:1">
      <c r="A123" s="141" t="s">
        <v>1647</v>
      </c>
    </row>
    <row r="124" spans="1:1">
      <c r="A124" s="141" t="s">
        <v>1648</v>
      </c>
    </row>
    <row r="125" spans="1:1">
      <c r="A125" t="s">
        <v>779</v>
      </c>
    </row>
    <row r="126" spans="1:1">
      <c r="A126" s="141" t="s">
        <v>757</v>
      </c>
    </row>
    <row r="127" spans="1:1">
      <c r="A127" s="141" t="s">
        <v>806</v>
      </c>
    </row>
    <row r="128" spans="1:1">
      <c r="A128" s="141" t="s">
        <v>1649</v>
      </c>
    </row>
    <row r="129" spans="1:1">
      <c r="A129" s="141" t="s">
        <v>1650</v>
      </c>
    </row>
    <row r="130" spans="1:1">
      <c r="A130" s="141" t="s">
        <v>813</v>
      </c>
    </row>
    <row r="131" spans="1:1">
      <c r="A131" s="141" t="s">
        <v>801</v>
      </c>
    </row>
    <row r="132" spans="1:1">
      <c r="A132" s="141" t="s">
        <v>1651</v>
      </c>
    </row>
    <row r="133" spans="1:1">
      <c r="A133" s="141" t="s">
        <v>1652</v>
      </c>
    </row>
    <row r="134" spans="1:1">
      <c r="A134" t="s">
        <v>1653</v>
      </c>
    </row>
    <row r="135" spans="1:1">
      <c r="A135" s="141" t="s">
        <v>1654</v>
      </c>
    </row>
    <row r="136" spans="1:1">
      <c r="A136" s="141" t="s">
        <v>876</v>
      </c>
    </row>
    <row r="137" spans="1:1">
      <c r="A137" s="141" t="s">
        <v>1028</v>
      </c>
    </row>
    <row r="138" spans="1:1">
      <c r="A138" s="141" t="s">
        <v>1655</v>
      </c>
    </row>
    <row r="139" spans="1:1">
      <c r="A139" s="141" t="s">
        <v>1656</v>
      </c>
    </row>
    <row r="140" spans="1:1">
      <c r="A140" s="141" t="s">
        <v>1657</v>
      </c>
    </row>
    <row r="141" spans="1:1">
      <c r="A141" s="141" t="s">
        <v>1076</v>
      </c>
    </row>
    <row r="142" spans="1:1">
      <c r="A142" s="141" t="s">
        <v>720</v>
      </c>
    </row>
    <row r="143" spans="1:1">
      <c r="A143" s="141" t="s">
        <v>1658</v>
      </c>
    </row>
    <row r="144" spans="1:1">
      <c r="A144" s="141" t="s">
        <v>1659</v>
      </c>
    </row>
    <row r="145" spans="1:1">
      <c r="A145" t="s">
        <v>1660</v>
      </c>
    </row>
    <row r="146" spans="1:1">
      <c r="A146" s="141" t="s">
        <v>1661</v>
      </c>
    </row>
    <row r="147" spans="1:1">
      <c r="A147" s="141" t="s">
        <v>1662</v>
      </c>
    </row>
    <row r="148" spans="1:1">
      <c r="A148" s="141" t="s">
        <v>1663</v>
      </c>
    </row>
    <row r="149" spans="1:1">
      <c r="A149" s="141" t="s">
        <v>1664</v>
      </c>
    </row>
    <row r="150" spans="1:1">
      <c r="A150" s="141" t="s">
        <v>1665</v>
      </c>
    </row>
    <row r="151" spans="1:1">
      <c r="A151" s="141" t="s">
        <v>1666</v>
      </c>
    </row>
    <row r="152" spans="1:1">
      <c r="A152" s="141" t="s">
        <v>1667</v>
      </c>
    </row>
    <row r="153" spans="1:1">
      <c r="A153" s="141" t="s">
        <v>1668</v>
      </c>
    </row>
    <row r="154" spans="1:1">
      <c r="A154" s="141" t="s">
        <v>1669</v>
      </c>
    </row>
    <row r="155" spans="1:1">
      <c r="A155" s="141" t="s">
        <v>782</v>
      </c>
    </row>
    <row r="156" spans="1:1">
      <c r="A156" t="s">
        <v>1670</v>
      </c>
    </row>
    <row r="157" spans="1:1">
      <c r="A157" s="141" t="s">
        <v>1671</v>
      </c>
    </row>
    <row r="158" spans="1:1">
      <c r="A158" s="141" t="s">
        <v>755</v>
      </c>
    </row>
    <row r="159" spans="1:1">
      <c r="A159" s="141" t="s">
        <v>1183</v>
      </c>
    </row>
    <row r="160" spans="1:1">
      <c r="A160" s="141" t="s">
        <v>1672</v>
      </c>
    </row>
    <row r="161" spans="1:1">
      <c r="A161" s="141" t="s">
        <v>1673</v>
      </c>
    </row>
    <row r="162" spans="1:1">
      <c r="A162" s="141" t="s">
        <v>1674</v>
      </c>
    </row>
    <row r="163" spans="1:1">
      <c r="A163" t="s">
        <v>1675</v>
      </c>
    </row>
    <row r="164" spans="1:1">
      <c r="A164" s="141" t="s">
        <v>1676</v>
      </c>
    </row>
    <row r="165" spans="1:1">
      <c r="A165" s="141" t="s">
        <v>1677</v>
      </c>
    </row>
    <row r="166" spans="1:1">
      <c r="A166" s="141" t="s">
        <v>1678</v>
      </c>
    </row>
    <row r="167" spans="1:1">
      <c r="A167" s="141" t="s">
        <v>1679</v>
      </c>
    </row>
    <row r="168" spans="1:1">
      <c r="A168" s="141" t="s">
        <v>1680</v>
      </c>
    </row>
    <row r="169" spans="1:1">
      <c r="A169" s="141" t="s">
        <v>1681</v>
      </c>
    </row>
    <row r="170" spans="1:1">
      <c r="A170" s="141" t="s">
        <v>1682</v>
      </c>
    </row>
    <row r="171" spans="1:1">
      <c r="A171" s="141" t="s">
        <v>1683</v>
      </c>
    </row>
    <row r="172" spans="1:1">
      <c r="A172" s="141" t="s">
        <v>1684</v>
      </c>
    </row>
    <row r="173" spans="1:1">
      <c r="A173" s="141" t="s">
        <v>1685</v>
      </c>
    </row>
    <row r="174" spans="1:1">
      <c r="A174" s="141" t="s">
        <v>1686</v>
      </c>
    </row>
    <row r="175" spans="1:1">
      <c r="A175" t="s">
        <v>1687</v>
      </c>
    </row>
    <row r="176" spans="1:1">
      <c r="A176" s="141" t="s">
        <v>1688</v>
      </c>
    </row>
    <row r="177" spans="1:1">
      <c r="A177" s="141" t="s">
        <v>695</v>
      </c>
    </row>
    <row r="178" spans="1:1">
      <c r="A178" s="141" t="s">
        <v>1689</v>
      </c>
    </row>
    <row r="179" spans="1:1">
      <c r="A179" s="141" t="s">
        <v>1207</v>
      </c>
    </row>
    <row r="180" spans="1:1">
      <c r="A180" s="141" t="s">
        <v>1690</v>
      </c>
    </row>
    <row r="181" spans="1:1">
      <c r="A181" s="141" t="s">
        <v>1691</v>
      </c>
    </row>
    <row r="182" spans="1:1">
      <c r="A182" s="141" t="s">
        <v>1692</v>
      </c>
    </row>
    <row r="183" spans="1:1">
      <c r="A183" t="s">
        <v>1693</v>
      </c>
    </row>
    <row r="184" spans="1:1">
      <c r="A184" s="141" t="s">
        <v>1694</v>
      </c>
    </row>
    <row r="185" spans="1:1">
      <c r="A185" s="141" t="s">
        <v>1196</v>
      </c>
    </row>
    <row r="186" spans="1:1">
      <c r="A186" t="s">
        <v>1695</v>
      </c>
    </row>
    <row r="187" spans="1:1">
      <c r="A187" t="s">
        <v>1696</v>
      </c>
    </row>
    <row r="188" spans="1:1">
      <c r="A188" s="141" t="s">
        <v>1697</v>
      </c>
    </row>
    <row r="189" spans="1:1">
      <c r="A189" s="141" t="s">
        <v>1698</v>
      </c>
    </row>
    <row r="190" spans="1:1">
      <c r="A190" t="s">
        <v>737</v>
      </c>
    </row>
    <row r="191" spans="1:1">
      <c r="A191" t="s">
        <v>1699</v>
      </c>
    </row>
    <row r="192" spans="1:1">
      <c r="A192" s="141" t="s">
        <v>1700</v>
      </c>
    </row>
    <row r="193" spans="1:1">
      <c r="A193" s="141" t="s">
        <v>1003</v>
      </c>
    </row>
    <row r="194" spans="1:1">
      <c r="A194" t="s">
        <v>1701</v>
      </c>
    </row>
    <row r="195" spans="1:1">
      <c r="A195" t="s">
        <v>1702</v>
      </c>
    </row>
    <row r="196" spans="1:1">
      <c r="A196" s="141" t="s">
        <v>1703</v>
      </c>
    </row>
    <row r="197" spans="1:1">
      <c r="A197" s="141" t="s">
        <v>1704</v>
      </c>
    </row>
    <row r="198" spans="1:1">
      <c r="A198" s="141" t="s">
        <v>1705</v>
      </c>
    </row>
    <row r="199" spans="1:1">
      <c r="A199" s="141" t="s">
        <v>732</v>
      </c>
    </row>
    <row r="200" spans="1:1">
      <c r="A200" s="141" t="s">
        <v>1112</v>
      </c>
    </row>
    <row r="201" spans="1:1">
      <c r="A201" s="141" t="s">
        <v>857</v>
      </c>
    </row>
    <row r="202" spans="1:1">
      <c r="A202" s="141" t="s">
        <v>1706</v>
      </c>
    </row>
    <row r="203" spans="1:1">
      <c r="A203" s="141" t="s">
        <v>1707</v>
      </c>
    </row>
    <row r="204" spans="1:1">
      <c r="A204" s="141" t="s">
        <v>1708</v>
      </c>
    </row>
    <row r="205" spans="1:1">
      <c r="A205" s="141" t="s">
        <v>1709</v>
      </c>
    </row>
    <row r="206" spans="1:1">
      <c r="A206" s="141" t="s">
        <v>1710</v>
      </c>
    </row>
    <row r="207" spans="1:1">
      <c r="A207" s="141" t="s">
        <v>1711</v>
      </c>
    </row>
    <row r="208" spans="1:1">
      <c r="A208" s="141" t="s">
        <v>1712</v>
      </c>
    </row>
    <row r="209" spans="1:1">
      <c r="A209" s="141" t="s">
        <v>1713</v>
      </c>
    </row>
    <row r="210" spans="1:1">
      <c r="A210" t="s">
        <v>1091</v>
      </c>
    </row>
    <row r="211" spans="1:1">
      <c r="A211" s="141" t="s">
        <v>812</v>
      </c>
    </row>
    <row r="212" spans="1:1">
      <c r="A212" s="141" t="s">
        <v>1714</v>
      </c>
    </row>
    <row r="213" spans="1:1">
      <c r="A213" s="141" t="s">
        <v>1715</v>
      </c>
    </row>
    <row r="214" spans="1:1">
      <c r="A214" s="141" t="s">
        <v>1716</v>
      </c>
    </row>
    <row r="215" spans="1:1">
      <c r="A215" s="141" t="s">
        <v>1717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430" sqref="B430:K436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29.7109375" style="92" customWidth="1"/>
    <col min="11" max="11" width="21.7109375" style="93" bestFit="1" customWidth="1"/>
    <col min="12" max="16384" width="19.42578125" style="92"/>
  </cols>
  <sheetData>
    <row r="2" spans="2:11">
      <c r="B2" s="76" t="s">
        <v>1718</v>
      </c>
      <c r="C2" s="121" t="s">
        <v>611</v>
      </c>
      <c r="D2" s="76" t="s">
        <v>613</v>
      </c>
      <c r="E2" s="76" t="s">
        <v>1719</v>
      </c>
      <c r="F2" s="99" t="s">
        <v>1720</v>
      </c>
      <c r="G2" s="76" t="s">
        <v>1721</v>
      </c>
      <c r="H2" s="76" t="s">
        <v>1722</v>
      </c>
      <c r="I2" s="76" t="s">
        <v>1723</v>
      </c>
      <c r="J2" s="76" t="s">
        <v>1724</v>
      </c>
      <c r="K2" s="78" t="s">
        <v>1725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 hidden="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>
        <f>IF(SP_SUL!B346="","*",SP_SUL!B346)</f>
        <v>46066</v>
      </c>
      <c r="D342" s="94" t="str">
        <f>IF(SP_SUL!D346="","*",SP_SUL!D346)</f>
        <v>CLEBISON (TP-728)</v>
      </c>
      <c r="E342" s="94" t="str">
        <f>IF(SP_SUL!H346="","*",SP_SUL!H346)</f>
        <v>-</v>
      </c>
      <c r="F342" s="100" t="str">
        <f>IF(SP_SUL!M346="","*",SP_SUL!M346)</f>
        <v>ZKW-ZLU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46066</v>
      </c>
      <c r="D343" s="94" t="str">
        <f>IF(SP_SUL!D347="","*",SP_SUL!D347)</f>
        <v>ISMAEL(TP-726)</v>
      </c>
      <c r="E343" s="94" t="str">
        <f>IF(SP_SUL!H347="","*",SP_SUL!H347)</f>
        <v>-</v>
      </c>
      <c r="F343" s="100" t="str">
        <f>IF(SP_SUL!M347="","*",SP_SUL!M347)</f>
        <v>ZKW-ZLU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>
        <f>IF(SP_SUL!B349="","*",SP_SUL!B349)</f>
        <v>46067</v>
      </c>
      <c r="D345" s="94" t="str">
        <f>IF(SP_SUL!D349="","*",SP_SUL!D349)</f>
        <v>EXPANSÃO TURMA 1</v>
      </c>
      <c r="E345" s="94" t="str">
        <f>IF(SP_SUL!H349="","*",SP_SUL!H349)</f>
        <v>ZCD1</v>
      </c>
      <c r="F345" s="100" t="str">
        <f>IF(SP_SUL!M349="","*",SP_SUL!M349)</f>
        <v>ZCD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46067</v>
      </c>
      <c r="D346" s="94" t="str">
        <f>IF(SP_SUL!D350="","*",SP_SUL!D350)</f>
        <v>KLECIO (TP-699)</v>
      </c>
      <c r="E346" s="94" t="str">
        <f>IF(SP_SUL!H350="","*",SP_SUL!H350)</f>
        <v>-</v>
      </c>
      <c r="F346" s="100" t="str">
        <f>IF(SP_SUL!M350="","*",SP_SUL!M350)</f>
        <v>ZSW-ZTT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46067</v>
      </c>
      <c r="D348" s="94" t="str">
        <f>IF(SP_SUL!D352="","*",SP_SUL!D352)</f>
        <v>ROGÉRIO (TP-730)</v>
      </c>
      <c r="E348" s="94" t="str">
        <f>IF(SP_SUL!H352="","*",SP_SUL!H352)</f>
        <v>-</v>
      </c>
      <c r="F348" s="100" t="str">
        <f>IF(SP_SUL!M352="","*",SP_SUL!M352)</f>
        <v>ZYU-ZST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46067</v>
      </c>
      <c r="D349" s="94" t="str">
        <f>IF(SP_SUL!D353="","*",SP_SUL!D353)</f>
        <v>V93</v>
      </c>
      <c r="E349" s="94" t="str">
        <f>IF(SP_SUL!H353="","*",SP_SUL!H353)</f>
        <v>ZYU1</v>
      </c>
      <c r="F349" s="100" t="str">
        <f>IF(SP_SUL!M353="","*",SP_SUL!M353)</f>
        <v>ZYU-ZST</v>
      </c>
      <c r="G349" s="95" t="str">
        <f>IF(SP_SUL!I353="","*",SP_SUL!I353)</f>
        <v>ZYU1</v>
      </c>
      <c r="H349" s="95" t="str">
        <f>IF(SP_SUL!AB353="","*",SP_SUL!AB353)</f>
        <v>ESCALA</v>
      </c>
      <c r="I349" s="95" t="str">
        <f>IF(SP_SUL!AC353="","*",SP_SUL!AC353)</f>
        <v>*</v>
      </c>
      <c r="J349" s="96">
        <f>IF(SP_SUL!AA353="","*",SP_SUL!AA353)</f>
        <v>1</v>
      </c>
      <c r="K349" s="97">
        <f>IF(SP_SUL!AD353="","*",SP_SUL!AD353)</f>
        <v>0.29166666666666669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46067</v>
      </c>
      <c r="D350" s="94" t="str">
        <f>IF(SP_SUL!D354="","*",SP_SUL!D354)</f>
        <v>ROBSON (TF-701)</v>
      </c>
      <c r="E350" s="94" t="str">
        <f>IF(SP_SUL!H354="","*",SP_SUL!H354)</f>
        <v>-</v>
      </c>
      <c r="F350" s="100" t="str">
        <f>IF(SP_SUL!M354="","*",SP_SUL!M354)</f>
        <v>ZDY-ZFY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 t="str">
        <f>IF(SP_SUL!B355="","*",SP_SUL!B355)</f>
        <v>*</v>
      </c>
      <c r="D351" s="94" t="str">
        <f>IF(SP_SUL!D355="","*",SP_SUL!D355)</f>
        <v>JACIANO (TF-674)</v>
      </c>
      <c r="E351" s="94" t="str">
        <f>IF(SP_SUL!H355="","*",SP_SUL!H355)</f>
        <v>-</v>
      </c>
      <c r="F351" s="100" t="str">
        <f>IF(SP_SUL!M355="","*",SP_SUL!M355)</f>
        <v>ZDY-ZFY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46067</v>
      </c>
      <c r="D353" s="94" t="str">
        <f>IF(SP_SUL!D357="","*",SP_SUL!D357)</f>
        <v>E17</v>
      </c>
      <c r="E353" s="94" t="str">
        <f>IF(SP_SUL!H357="","*",SP_SUL!H357)</f>
        <v>102ZKW2</v>
      </c>
      <c r="F353" s="100" t="str">
        <f>IF(SP_SUL!M357="","*",SP_SUL!M357)</f>
        <v>ZKW-ZLU</v>
      </c>
      <c r="G353" s="95" t="str">
        <f>IF(SP_SUL!I357="","*",SP_SUL!I357)</f>
        <v>102ZKW2</v>
      </c>
      <c r="H353" s="95" t="str">
        <f>IF(SP_SUL!AB357="","*",SP_SUL!AB357)</f>
        <v>FIXO</v>
      </c>
      <c r="I353" s="95" t="str">
        <f>IF(SP_SUL!AC357="","*",SP_SUL!AC357)</f>
        <v>*</v>
      </c>
      <c r="J353" s="96">
        <f>IF(SP_SUL!AA357="","*",SP_SUL!AA357)</f>
        <v>1</v>
      </c>
      <c r="K353" s="97">
        <f>IF(SP_SUL!AD357="","*",SP_SUL!AD357)</f>
        <v>0.35416666666666669</v>
      </c>
    </row>
    <row r="354" spans="2:11" hidden="1">
      <c r="B354" s="94" t="str">
        <f>IF(SP_SUL!Y358="","*",SP_SUL!Y358)</f>
        <v>OPORTUNIDADE</v>
      </c>
      <c r="C354" s="95">
        <f>IF(SP_SUL!B358="","*",SP_SUL!B358)</f>
        <v>46067</v>
      </c>
      <c r="D354" s="94" t="str">
        <f>IF(SP_SUL!D358="","*",SP_SUL!D358)</f>
        <v>W60</v>
      </c>
      <c r="E354" s="94" t="str">
        <f>IF(SP_SUL!H358="","*",SP_SUL!H358)</f>
        <v>102ZKW2</v>
      </c>
      <c r="F354" s="100" t="str">
        <f>IF(SP_SUL!M358="","*",SP_SUL!M358)</f>
        <v>ZKW-ZLU</v>
      </c>
      <c r="G354" s="95" t="str">
        <f>IF(SP_SUL!I358="","*",SP_SUL!I358)</f>
        <v>102ZKW2</v>
      </c>
      <c r="H354" s="95" t="str">
        <f>IF(SP_SUL!AB358="","*",SP_SUL!AB358)</f>
        <v>FIXO</v>
      </c>
      <c r="I354" s="95" t="str">
        <f>IF(SP_SUL!AC358="","*",SP_SUL!AC358)</f>
        <v>*</v>
      </c>
      <c r="J354" s="96">
        <f>IF(SP_SUL!AA358="","*",SP_SUL!AA358)</f>
        <v>1</v>
      </c>
      <c r="K354" s="97">
        <f>IF(SP_SUL!AD358="","*",SP_SUL!AD358)</f>
        <v>0.35416666666666669</v>
      </c>
    </row>
    <row r="355" spans="2:11" hidden="1">
      <c r="B355" s="94" t="str">
        <f>IF(SP_SUL!Y359="","*",SP_SUL!Y359)</f>
        <v>OPORTUNIDADE</v>
      </c>
      <c r="C355" s="95">
        <f>IF(SP_SUL!B359="","*",SP_SUL!B359)</f>
        <v>46067</v>
      </c>
      <c r="D355" s="94" t="str">
        <f>IF(SP_SUL!D359="","*",SP_SUL!D359)</f>
        <v>DIEGO (TP-681)</v>
      </c>
      <c r="E355" s="94" t="str">
        <f>IF(SP_SUL!H359="","*",SP_SUL!H359)</f>
        <v>-</v>
      </c>
      <c r="F355" s="100" t="str">
        <f>IF(SP_SUL!M359="","*",SP_SUL!M359)</f>
        <v>ZKW-ZLU</v>
      </c>
      <c r="G355" s="95" t="str">
        <f>IF(SP_SUL!I359="","*",SP_SUL!I359)</f>
        <v>-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-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46067</v>
      </c>
      <c r="D356" s="94" t="str">
        <f>IF(SP_SUL!D360="","*",SP_SUL!D360)</f>
        <v>V89</v>
      </c>
      <c r="E356" s="94" t="str">
        <f>IF(SP_SUL!H360="","*",SP_SUL!H360)</f>
        <v>102ZKW2</v>
      </c>
      <c r="F356" s="100" t="str">
        <f>IF(SP_SUL!M360="","*",SP_SUL!M360)</f>
        <v>ZEJ</v>
      </c>
      <c r="G356" s="95" t="str">
        <f>IF(SP_SUL!I360="","*",SP_SUL!I360)</f>
        <v>102ZKW2</v>
      </c>
      <c r="H356" s="95" t="str">
        <f>IF(SP_SUL!AB360="","*",SP_SUL!AB360)</f>
        <v>FIXO</v>
      </c>
      <c r="I356" s="95" t="str">
        <f>IF(SP_SUL!AC360="","*",SP_SUL!AC360)</f>
        <v>*</v>
      </c>
      <c r="J356" s="96">
        <f>IF(SP_SUL!AA360="","*",SP_SUL!AA360)</f>
        <v>1</v>
      </c>
      <c r="K356" s="97">
        <f>IF(SP_SUL!AD360="","*",SP_SUL!AD360)</f>
        <v>0.35416666666666669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46067</v>
      </c>
      <c r="D357" s="94" t="str">
        <f>IF(SP_SUL!D361="","*",SP_SUL!D361)</f>
        <v>CLEBISON (TP-728)</v>
      </c>
      <c r="E357" s="94" t="str">
        <f>IF(SP_SUL!H361="","*",SP_SUL!H361)</f>
        <v>-</v>
      </c>
      <c r="F357" s="100" t="str">
        <f>IF(SP_SUL!M361="","*",SP_SUL!M361)</f>
        <v>ZEJ-ZRB</v>
      </c>
      <c r="G357" s="95" t="str">
        <f>IF(SP_SUL!I361="","*",SP_SUL!I361)</f>
        <v>-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OPORTUNIDADE</v>
      </c>
      <c r="C358" s="95">
        <f>IF(SP_SUL!B362="","*",SP_SUL!B362)</f>
        <v>46067</v>
      </c>
      <c r="D358" s="94" t="str">
        <f>IF(SP_SUL!D362="","*",SP_SUL!D362)</f>
        <v>ISMAEL(TP-726)</v>
      </c>
      <c r="E358" s="94" t="str">
        <f>IF(SP_SUL!H362="","*",SP_SUL!H362)</f>
        <v>*</v>
      </c>
      <c r="F358" s="100" t="str">
        <f>IF(SP_SUL!M362="","*",SP_SUL!M362)</f>
        <v>ZEJ-ZRB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46067</v>
      </c>
      <c r="D360" s="94" t="str">
        <f>IF(SP_SUL!D364="","*",SP_SUL!D364)</f>
        <v>MATEUS (TP-809)</v>
      </c>
      <c r="E360" s="94" t="str">
        <f>IF(SP_SUL!H364="","*",SP_SUL!H364)</f>
        <v>-</v>
      </c>
      <c r="F360" s="100" t="str">
        <f>IF(SP_SUL!M364="","*",SP_SUL!M364)</f>
        <v>ZWI-ZEM</v>
      </c>
      <c r="G360" s="95" t="str">
        <f>IF(SP_SUL!I364="","*",SP_SUL!I364)</f>
        <v>-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-</v>
      </c>
      <c r="K360" s="97" t="str">
        <f>IF(SP_SUL!AD364="","*",SP_SUL!AD364)</f>
        <v>*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46067</v>
      </c>
      <c r="D361" s="94" t="str">
        <f>IF(SP_SUL!D365="","*",SP_SUL!D365)</f>
        <v>ADENISON (TP-810)</v>
      </c>
      <c r="E361" s="94" t="str">
        <f>IF(SP_SUL!H365="","*",SP_SUL!H365)</f>
        <v>-</v>
      </c>
      <c r="F361" s="100" t="str">
        <f>IF(SP_SUL!M365="","*",SP_SUL!M365)</f>
        <v>ZWI-ZEM</v>
      </c>
      <c r="G361" s="95" t="str">
        <f>IF(SP_SUL!I365="","*",SP_SUL!I365)</f>
        <v>-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46067</v>
      </c>
      <c r="D362" s="94" t="str">
        <f>IF(SP_SUL!D366="","*",SP_SUL!D366)</f>
        <v>JACIANO (TF-674)</v>
      </c>
      <c r="E362" s="94" t="str">
        <f>IF(SP_SUL!H366="","*",SP_SUL!H366)</f>
        <v>-</v>
      </c>
      <c r="F362" s="100" t="str">
        <f>IF(SP_SUL!M366="","*",SP_SUL!M366)</f>
        <v>ZEZ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46067</v>
      </c>
      <c r="D363" s="94" t="str">
        <f>IF(SP_SUL!D367="","*",SP_SUL!D367)</f>
        <v>W61</v>
      </c>
      <c r="E363" s="94" t="str">
        <f>IF(SP_SUL!H367="","*",SP_SUL!H367)</f>
        <v>K67ZEV2</v>
      </c>
      <c r="F363" s="100" t="str">
        <f>IF(SP_SUL!M367="","*",SP_SUL!M367)</f>
        <v>ZXW-ZGP</v>
      </c>
      <c r="G363" s="95" t="str">
        <f>IF(SP_SUL!I367="","*",SP_SUL!I367)</f>
        <v>K67ZEV2</v>
      </c>
      <c r="H363" s="95" t="str">
        <f>IF(SP_SUL!AB367="","*",SP_SUL!AB367)</f>
        <v>FIXO</v>
      </c>
      <c r="I363" s="95" t="str">
        <f>IF(SP_SUL!AC367="","*",SP_SUL!AC367)</f>
        <v>-</v>
      </c>
      <c r="J363" s="96">
        <f>IF(SP_SUL!AA367="","*",SP_SUL!AA367)</f>
        <v>1</v>
      </c>
      <c r="K363" s="97">
        <f>IF(SP_SUL!AD367="","*",SP_SUL!AD367)</f>
        <v>0.3125</v>
      </c>
    </row>
    <row r="364" spans="2:11" hidden="1">
      <c r="B364" s="94" t="str">
        <f>IF(SP_SUL!Y368="","*",SP_SUL!Y368)</f>
        <v>OPORTUNIDADE</v>
      </c>
      <c r="C364" s="95">
        <f>IF(SP_SUL!B368="","*",SP_SUL!B368)</f>
        <v>46067</v>
      </c>
      <c r="D364" s="94" t="str">
        <f>IF(SP_SUL!D368="","*",SP_SUL!D368)</f>
        <v>EXPANSÃO TURMA 1</v>
      </c>
      <c r="E364" s="94" t="str">
        <f>IF(SP_SUL!H368="","*",SP_SUL!H368)</f>
        <v>-</v>
      </c>
      <c r="F364" s="100" t="str">
        <f>IF(SP_SUL!M368="","*",SP_SUL!M368)</f>
        <v>PAT-ZGM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-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46068</v>
      </c>
      <c r="D366" s="94" t="str">
        <f>IF(SP_SUL!D370="","*",SP_SUL!D370)</f>
        <v>V93</v>
      </c>
      <c r="E366" s="94" t="str">
        <f>IF(SP_SUL!H370="","*",SP_SUL!H370)</f>
        <v>ZYU1</v>
      </c>
      <c r="F366" s="100" t="str">
        <f>IF(SP_SUL!M370="","*",SP_SUL!M370)</f>
        <v>ZYU-ZST</v>
      </c>
      <c r="G366" s="95" t="str">
        <f>IF(SP_SUL!I370="","*",SP_SUL!I370)</f>
        <v>ZYU1</v>
      </c>
      <c r="H366" s="95" t="str">
        <f>IF(SP_SUL!AB370="","*",SP_SUL!AB370)</f>
        <v>ESCALA</v>
      </c>
      <c r="I366" s="95" t="str">
        <f>IF(SP_SUL!AC370="","*",SP_SUL!AC370)</f>
        <v>*</v>
      </c>
      <c r="J366" s="96">
        <f>IF(SP_SUL!AA370="","*",SP_SUL!AA370)</f>
        <v>1</v>
      </c>
      <c r="K366" s="97">
        <f>IF(SP_SUL!AD370="","*",SP_SUL!AD370)</f>
        <v>0.29166666666666669</v>
      </c>
    </row>
    <row r="367" spans="2:11" hidden="1">
      <c r="B367" s="94" t="str">
        <f>IF(SP_SUL!Y371="","*",SP_SUL!Y371)</f>
        <v>OPORTUNIDADE</v>
      </c>
      <c r="C367" s="95">
        <f>IF(SP_SUL!B371="","*",SP_SUL!B371)</f>
        <v>46068</v>
      </c>
      <c r="D367" s="94" t="str">
        <f>IF(SP_SUL!D371="","*",SP_SUL!D371)</f>
        <v>E17</v>
      </c>
      <c r="E367" s="94" t="str">
        <f>IF(SP_SUL!H371="","*",SP_SUL!H371)</f>
        <v>102ZKW2</v>
      </c>
      <c r="F367" s="100" t="str">
        <f>IF(SP_SUL!M371="","*",SP_SUL!M371)</f>
        <v>ZKW-ZLU</v>
      </c>
      <c r="G367" s="95" t="str">
        <f>IF(SP_SUL!I371="","*",SP_SUL!I371)</f>
        <v>102ZKW2</v>
      </c>
      <c r="H367" s="95" t="str">
        <f>IF(SP_SUL!AB371="","*",SP_SUL!AB371)</f>
        <v>FIXO</v>
      </c>
      <c r="I367" s="95" t="str">
        <f>IF(SP_SUL!AC371="","*",SP_SUL!AC371)</f>
        <v>*</v>
      </c>
      <c r="J367" s="96">
        <f>IF(SP_SUL!AA371="","*",SP_SUL!AA371)</f>
        <v>1</v>
      </c>
      <c r="K367" s="97">
        <f>IF(SP_SUL!AD371="","*",SP_SUL!AD371)</f>
        <v>0.35416666666666669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OPORTUNIDADE</v>
      </c>
      <c r="C369" s="95">
        <f>IF(SP_SUL!B373="","*",SP_SUL!B373)</f>
        <v>46069</v>
      </c>
      <c r="D369" s="94" t="str">
        <f>IF(SP_SUL!D373="","*",SP_SUL!D373)</f>
        <v>EXPANSÃO TURMA 1</v>
      </c>
      <c r="E369" s="94" t="str">
        <f>IF(SP_SUL!H373="","*",SP_SUL!H373)</f>
        <v>-</v>
      </c>
      <c r="F369" s="100" t="str">
        <f>IF(SP_SUL!M373="","*",SP_SUL!M373)</f>
        <v>ZCD</v>
      </c>
      <c r="G369" s="95" t="str">
        <f>IF(SP_SUL!I373="","*",SP_SUL!I373)</f>
        <v>-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-</v>
      </c>
      <c r="K369" s="97" t="str">
        <f>IF(SP_SUL!AD373="","*",SP_SUL!AD373)</f>
        <v>*</v>
      </c>
    </row>
    <row r="370" spans="2:11" hidden="1">
      <c r="B370" s="94" t="str">
        <f>IF(SP_SUL!Y374="","*",SP_SUL!Y374)</f>
        <v>OPORTUNIDADE</v>
      </c>
      <c r="C370" s="95">
        <f>IF(SP_SUL!B374="","*",SP_SUL!B374)</f>
        <v>46069</v>
      </c>
      <c r="D370" s="94" t="str">
        <f>IF(SP_SUL!D374="","*",SP_SUL!D374)</f>
        <v>KLECIO (TP-699)</v>
      </c>
      <c r="E370" s="94" t="str">
        <f>IF(SP_SUL!H374="","*",SP_SUL!H374)</f>
        <v>-</v>
      </c>
      <c r="F370" s="100" t="str">
        <f>IF(SP_SUL!M374="","*",SP_SUL!M374)</f>
        <v>ZAC-S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>
        <f>IF(SP_SUL!B375="","*",SP_SUL!B375)</f>
        <v>46069</v>
      </c>
      <c r="D371" s="94" t="str">
        <f>IF(SP_SUL!D375="","*",SP_SUL!D375)</f>
        <v>E42</v>
      </c>
      <c r="E371" s="94" t="str">
        <f>IF(SP_SUL!H375="","*",SP_SUL!H375)</f>
        <v>ZBV3</v>
      </c>
      <c r="F371" s="100" t="str">
        <f>IF(SP_SUL!M375="","*",SP_SUL!M375)</f>
        <v>ZBM</v>
      </c>
      <c r="G371" s="95" t="str">
        <f>IF(SP_SUL!I375="","*",SP_SUL!I375)</f>
        <v>ZBV3</v>
      </c>
      <c r="H371" s="95" t="str">
        <f>IF(SP_SUL!AB375="","*",SP_SUL!AB375)</f>
        <v>FIXO + ESCALA</v>
      </c>
      <c r="I371" s="95" t="str">
        <f>IF(SP_SUL!AC375="","*",SP_SUL!AC375)</f>
        <v>AGD ACIONAMENTO PCM</v>
      </c>
      <c r="J371" s="96" t="str">
        <f>IF(SP_SUL!AA375="","*",SP_SUL!AA375)</f>
        <v>2 Lucas + Escala</v>
      </c>
      <c r="K371" s="97">
        <f>IF(SP_SUL!AD375="","*",SP_SUL!AD375)</f>
        <v>0.41666666666666669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OPORTUNIDADE</v>
      </c>
      <c r="C373" s="95">
        <f>IF(SP_SUL!B377="","*",SP_SUL!B377)</f>
        <v>46069</v>
      </c>
      <c r="D373" s="94" t="str">
        <f>IF(SP_SUL!D377="","*",SP_SUL!D377)</f>
        <v>ROGÉRIO (TP-730)</v>
      </c>
      <c r="E373" s="94" t="str">
        <f>IF(SP_SUL!H377="","*",SP_SUL!H377)</f>
        <v>-</v>
      </c>
      <c r="F373" s="100" t="str">
        <f>IF(SP_SUL!M377="","*",SP_SUL!M377)</f>
        <v>ZYU-ZST</v>
      </c>
      <c r="G373" s="95" t="str">
        <f>IF(SP_SUL!I377="","*",SP_SUL!I377)</f>
        <v>-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-</v>
      </c>
      <c r="K373" s="97" t="str">
        <f>IF(SP_SUL!AD377="","*",SP_SUL!AD377)</f>
        <v>*</v>
      </c>
    </row>
    <row r="374" spans="2:11" hidden="1">
      <c r="B374" s="94" t="str">
        <f>IF(SP_SUL!Y378="","*",SP_SUL!Y378)</f>
        <v>SIM</v>
      </c>
      <c r="C374" s="95">
        <f>IF(SP_SUL!B378="","*",SP_SUL!B378)</f>
        <v>46069</v>
      </c>
      <c r="D374" s="94" t="str">
        <f>IF(SP_SUL!D378="","*",SP_SUL!D378)</f>
        <v>V93</v>
      </c>
      <c r="E374" s="94" t="str">
        <f>IF(SP_SUL!H378="","*",SP_SUL!H378)</f>
        <v>ZYU1</v>
      </c>
      <c r="F374" s="100" t="str">
        <f>IF(SP_SUL!M378="","*",SP_SUL!M378)</f>
        <v>ZYU-ZST</v>
      </c>
      <c r="G374" s="95" t="str">
        <f>IF(SP_SUL!I378="","*",SP_SUL!I378)</f>
        <v>ZYU1</v>
      </c>
      <c r="H374" s="95" t="str">
        <f>IF(SP_SUL!AB378="","*",SP_SUL!AB378)</f>
        <v>ESCALA</v>
      </c>
      <c r="I374" s="95" t="str">
        <f>IF(SP_SUL!AC378="","*",SP_SUL!AC378)</f>
        <v>ACIONAMENTO</v>
      </c>
      <c r="J374" s="96">
        <f>IF(SP_SUL!AA378="","*",SP_SUL!AA378)</f>
        <v>1</v>
      </c>
      <c r="K374" s="97">
        <f>IF(SP_SUL!AD378="","*",SP_SUL!AD378)</f>
        <v>0.29166666666666669</v>
      </c>
    </row>
    <row r="375" spans="2:11" hidden="1">
      <c r="B375" s="94" t="str">
        <f>IF(SP_SUL!Y379="","*",SP_SUL!Y379)</f>
        <v>OPORTUNIDADE</v>
      </c>
      <c r="C375" s="95">
        <f>IF(SP_SUL!B379="","*",SP_SUL!B379)</f>
        <v>46069</v>
      </c>
      <c r="D375" s="94" t="str">
        <f>IF(SP_SUL!D379="","*",SP_SUL!D379)</f>
        <v>W59</v>
      </c>
      <c r="E375" s="94" t="str">
        <f>IF(SP_SUL!H379="","*",SP_SUL!H379)</f>
        <v>ZYU1</v>
      </c>
      <c r="F375" s="100" t="str">
        <f>IF(SP_SUL!M379="","*",SP_SUL!M379)</f>
        <v>ZYU</v>
      </c>
      <c r="G375" s="95" t="str">
        <f>IF(SP_SUL!I379="","*",SP_SUL!I379)</f>
        <v>ZYU1</v>
      </c>
      <c r="H375" s="95" t="str">
        <f>IF(SP_SUL!AB379="","*",SP_SUL!AB379)</f>
        <v>FIXO</v>
      </c>
      <c r="I375" s="95" t="str">
        <f>IF(SP_SUL!AC379="","*",SP_SUL!AC379)</f>
        <v>*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OPORTUNIDADE</v>
      </c>
      <c r="C376" s="95">
        <f>IF(SP_SUL!B380="","*",SP_SUL!B380)</f>
        <v>46069</v>
      </c>
      <c r="D376" s="94" t="str">
        <f>IF(SP_SUL!D380="","*",SP_SUL!D380)</f>
        <v>ROBSON (TF-701)</v>
      </c>
      <c r="E376" s="94" t="str">
        <f>IF(SP_SUL!H380="","*",SP_SUL!H380)</f>
        <v>-</v>
      </c>
      <c r="F376" s="100" t="str">
        <f>IF(SP_SUL!M380="","*",SP_SUL!M380)</f>
        <v>ZDY-ZFY</v>
      </c>
      <c r="G376" s="95" t="str">
        <f>IF(SP_SUL!I380="","*",SP_SUL!I380)</f>
        <v>-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-</v>
      </c>
      <c r="K376" s="97" t="str">
        <f>IF(SP_SUL!AD380="","*",SP_SUL!AD380)</f>
        <v>*</v>
      </c>
    </row>
    <row r="377" spans="2:11" hidden="1">
      <c r="B377" s="94" t="str">
        <f>IF(SP_SUL!Y381="","*",SP_SUL!Y381)</f>
        <v>OPORTUNIDADE</v>
      </c>
      <c r="C377" s="95">
        <f>IF(SP_SUL!B381="","*",SP_SUL!B381)</f>
        <v>46069</v>
      </c>
      <c r="D377" s="94" t="str">
        <f>IF(SP_SUL!D381="","*",SP_SUL!D381)</f>
        <v>JACIANO (TF-674)</v>
      </c>
      <c r="E377" s="94" t="str">
        <f>IF(SP_SUL!H381="","*",SP_SUL!H381)</f>
        <v>-</v>
      </c>
      <c r="F377" s="100" t="str">
        <f>IF(SP_SUL!M381="","*",SP_SUL!M381)</f>
        <v>ZDY-ZFY</v>
      </c>
      <c r="G377" s="95" t="str">
        <f>IF(SP_SUL!I381="","*",SP_SUL!I381)</f>
        <v>-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-</v>
      </c>
      <c r="K377" s="97" t="str">
        <f>IF(SP_SUL!AD381="","*",SP_SUL!AD381)</f>
        <v>*</v>
      </c>
    </row>
    <row r="378" spans="2:11" hidden="1">
      <c r="B378" s="94" t="str">
        <f>IF(SP_SUL!Y382="","*",SP_SUL!Y382)</f>
        <v>OPORTUNIDADE</v>
      </c>
      <c r="C378" s="95">
        <f>IF(SP_SUL!B382="","*",SP_SUL!B382)</f>
        <v>46069</v>
      </c>
      <c r="D378" s="94" t="str">
        <f>IF(SP_SUL!D382="","*",SP_SUL!D382)</f>
        <v>V95</v>
      </c>
      <c r="E378" s="94" t="str">
        <f>IF(SP_SUL!H382="","*",SP_SUL!H382)</f>
        <v>ZYU1</v>
      </c>
      <c r="F378" s="100" t="str">
        <f>IF(SP_SUL!M382="","*",SP_SUL!M382)</f>
        <v>ZYU</v>
      </c>
      <c r="G378" s="95" t="str">
        <f>IF(SP_SUL!I382="","*",SP_SUL!I382)</f>
        <v>ZEM1</v>
      </c>
      <c r="H378" s="95" t="str">
        <f>IF(SP_SUL!AB382="","*",SP_SUL!AB382)</f>
        <v>FIXO</v>
      </c>
      <c r="I378" s="95" t="str">
        <f>IF(SP_SUL!AC382="","*",SP_SUL!AC382)</f>
        <v>*</v>
      </c>
      <c r="J378" s="96">
        <f>IF(SP_SUL!AA382="","*",SP_SUL!AA382)</f>
        <v>1</v>
      </c>
      <c r="K378" s="97">
        <f>IF(SP_SUL!AD382="","*",SP_SUL!AD382)</f>
        <v>0.3125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OPORTUNIDADE</v>
      </c>
      <c r="C380" s="95">
        <f>IF(SP_SUL!B384="","*",SP_SUL!B384)</f>
        <v>46069</v>
      </c>
      <c r="D380" s="94" t="str">
        <f>IF(SP_SUL!D384="","*",SP_SUL!D384)</f>
        <v>W60</v>
      </c>
      <c r="E380" s="94" t="str">
        <f>IF(SP_SUL!H384="","*",SP_SUL!H384)</f>
        <v>102ZKW2</v>
      </c>
      <c r="F380" s="100" t="str">
        <f>IF(SP_SUL!M384="","*",SP_SUL!M384)</f>
        <v>ZKE-ZWW</v>
      </c>
      <c r="G380" s="95" t="str">
        <f>IF(SP_SUL!I384="","*",SP_SUL!I384)</f>
        <v>102ZKW2</v>
      </c>
      <c r="H380" s="95" t="str">
        <f>IF(SP_SUL!AB384="","*",SP_SUL!AB384)</f>
        <v>FIXO</v>
      </c>
      <c r="I380" s="95" t="str">
        <f>IF(SP_SUL!AC384="","*",SP_SUL!AC384)</f>
        <v>*</v>
      </c>
      <c r="J380" s="96">
        <f>IF(SP_SUL!AA384="","*",SP_SUL!AA384)</f>
        <v>1</v>
      </c>
      <c r="K380" s="97">
        <f>IF(SP_SUL!AD384="","*",SP_SUL!AD384)</f>
        <v>0.35416666666666669</v>
      </c>
    </row>
    <row r="381" spans="2:11" hidden="1">
      <c r="B381" s="94" t="str">
        <f>IF(SP_SUL!Y385="","*",SP_SUL!Y385)</f>
        <v>OPORTUNIDADE</v>
      </c>
      <c r="C381" s="95">
        <f>IF(SP_SUL!B385="","*",SP_SUL!B385)</f>
        <v>46069</v>
      </c>
      <c r="D381" s="94" t="str">
        <f>IF(SP_SUL!D385="","*",SP_SUL!D385)</f>
        <v>E17</v>
      </c>
      <c r="E381" s="94" t="str">
        <f>IF(SP_SUL!H385="","*",SP_SUL!H385)</f>
        <v>102ZKW2</v>
      </c>
      <c r="F381" s="100" t="str">
        <f>IF(SP_SUL!M385="","*",SP_SUL!M385)</f>
        <v>ZKW-ZLU</v>
      </c>
      <c r="G381" s="95" t="str">
        <f>IF(SP_SUL!I385="","*",SP_SUL!I385)</f>
        <v>102ZKW2</v>
      </c>
      <c r="H381" s="95" t="str">
        <f>IF(SP_SUL!AB385="","*",SP_SUL!AB385)</f>
        <v>FIXO</v>
      </c>
      <c r="I381" s="95" t="str">
        <f>IF(SP_SUL!AC385="","*",SP_SUL!AC385)</f>
        <v>*</v>
      </c>
      <c r="J381" s="96">
        <f>IF(SP_SUL!AA385="","*",SP_SUL!AA385)</f>
        <v>1</v>
      </c>
      <c r="K381" s="97">
        <f>IF(SP_SUL!AD385="","*",SP_SUL!AD385)</f>
        <v>0.35416666666666669</v>
      </c>
    </row>
    <row r="382" spans="2:11" hidden="1">
      <c r="B382" s="94" t="str">
        <f>IF(SP_SUL!Y386="","*",SP_SUL!Y386)</f>
        <v>OPORTUNIDADE</v>
      </c>
      <c r="C382" s="95">
        <f>IF(SP_SUL!B386="","*",SP_SUL!B386)</f>
        <v>46069</v>
      </c>
      <c r="D382" s="94" t="str">
        <f>IF(SP_SUL!D386="","*",SP_SUL!D386)</f>
        <v>V89</v>
      </c>
      <c r="E382" s="94" t="str">
        <f>IF(SP_SUL!H386="","*",SP_SUL!H386)</f>
        <v>102ZKW2</v>
      </c>
      <c r="F382" s="100" t="str">
        <f>IF(SP_SUL!M386="","*",SP_SUL!M386)</f>
        <v>ZKW-ZLU</v>
      </c>
      <c r="G382" s="95" t="str">
        <f>IF(SP_SUL!I386="","*",SP_SUL!I386)</f>
        <v>102ZKW2</v>
      </c>
      <c r="H382" s="95" t="str">
        <f>IF(SP_SUL!AB386="","*",SP_SUL!AB386)</f>
        <v>FIXO</v>
      </c>
      <c r="I382" s="95" t="str">
        <f>IF(SP_SUL!AC386="","*",SP_SUL!AC386)</f>
        <v>*</v>
      </c>
      <c r="J382" s="96">
        <f>IF(SP_SUL!AA386="","*",SP_SUL!AA386)</f>
        <v>1</v>
      </c>
      <c r="K382" s="97">
        <f>IF(SP_SUL!AD386="","*",SP_SUL!AD386)</f>
        <v>0.35416666666666669</v>
      </c>
    </row>
    <row r="383" spans="2:11" hidden="1">
      <c r="B383" s="94" t="str">
        <f>IF(SP_SUL!Y387="","*",SP_SUL!Y387)</f>
        <v>OPORTUNIDADE</v>
      </c>
      <c r="C383" s="95">
        <f>IF(SP_SUL!B387="","*",SP_SUL!B387)</f>
        <v>46069</v>
      </c>
      <c r="D383" s="94" t="str">
        <f>IF(SP_SUL!D387="","*",SP_SUL!D387)</f>
        <v>CLEBISON (TP-728)</v>
      </c>
      <c r="E383" s="94" t="str">
        <f>IF(SP_SUL!H387="","*",SP_SUL!H387)</f>
        <v>-</v>
      </c>
      <c r="F383" s="100" t="str">
        <f>IF(SP_SUL!M387="","*",SP_SUL!M387)</f>
        <v>ZRB-ZEV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OPORTUNIDADE</v>
      </c>
      <c r="C384" s="95">
        <f>IF(SP_SUL!B388="","*",SP_SUL!B388)</f>
        <v>46069</v>
      </c>
      <c r="D384" s="94" t="str">
        <f>IF(SP_SUL!D388="","*",SP_SUL!D388)</f>
        <v>ISMAEL(TP-726)</v>
      </c>
      <c r="E384" s="94" t="str">
        <f>IF(SP_SUL!H388="","*",SP_SUL!H388)</f>
        <v>-</v>
      </c>
      <c r="F384" s="100" t="str">
        <f>IF(SP_SUL!M388="","*",SP_SUL!M388)</f>
        <v>ZRB-ZEV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>
        <f>IF(SP_SUL!B389="","*",SP_SUL!B389)</f>
        <v>46069</v>
      </c>
      <c r="D385" s="94" t="str">
        <f>IF(SP_SUL!D389="","*",SP_SUL!D389)</f>
        <v>DIEGO (TP-681)</v>
      </c>
      <c r="E385" s="94" t="str">
        <f>IF(SP_SUL!H389="","*",SP_SUL!H389)</f>
        <v>-</v>
      </c>
      <c r="F385" s="100" t="str">
        <f>IF(SP_SUL!M389="","*",SP_SUL!M389)</f>
        <v>ZKW-ZLU</v>
      </c>
      <c r="G385" s="95" t="str">
        <f>IF(SP_SUL!I389="","*",SP_SUL!I389)</f>
        <v>-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OPORTUNIDADE</v>
      </c>
      <c r="C386" s="95">
        <f>IF(SP_SUL!B390="","*",SP_SUL!B390)</f>
        <v>46069</v>
      </c>
      <c r="D386" s="94" t="str">
        <f>IF(SP_SUL!D390="","*",SP_SUL!D390)</f>
        <v>MATEUS (TP-809)</v>
      </c>
      <c r="E386" s="94" t="str">
        <f>IF(SP_SUL!H390="","*",SP_SUL!H390)</f>
        <v>-</v>
      </c>
      <c r="F386" s="100" t="str">
        <f>IF(SP_SUL!M390="","*",SP_SUL!M390)</f>
        <v>ZWI-ZEM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-</v>
      </c>
      <c r="K386" s="97" t="str">
        <f>IF(SP_SUL!AD390="","*",SP_SUL!AD390)</f>
        <v>*</v>
      </c>
    </row>
    <row r="387" spans="2:11" hidden="1">
      <c r="B387" s="94" t="str">
        <f>IF(SP_SUL!Y391="","*",SP_SUL!Y391)</f>
        <v>OPORTUNIDADE</v>
      </c>
      <c r="C387" s="95">
        <f>IF(SP_SUL!B391="","*",SP_SUL!B391)</f>
        <v>46069</v>
      </c>
      <c r="D387" s="94" t="str">
        <f>IF(SP_SUL!D391="","*",SP_SUL!D391)</f>
        <v>ADENISON (TP-810)</v>
      </c>
      <c r="E387" s="94" t="str">
        <f>IF(SP_SUL!H391="","*",SP_SUL!H391)</f>
        <v>-</v>
      </c>
      <c r="F387" s="100" t="str">
        <f>IF(SP_SUL!M391="","*",SP_SUL!M391)</f>
        <v>ZWI-ZEM</v>
      </c>
      <c r="G387" s="95" t="str">
        <f>IF(SP_SUL!I391="","*",SP_SUL!I391)</f>
        <v>-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-</v>
      </c>
      <c r="K387" s="97" t="str">
        <f>IF(SP_SUL!AD391="","*",SP_SUL!AD391)</f>
        <v>*</v>
      </c>
    </row>
    <row r="388" spans="2:11" hidden="1">
      <c r="B388" s="94" t="str">
        <f>IF(SP_SUL!Y392="","*",SP_SUL!Y392)</f>
        <v>OPORTUNIDADE</v>
      </c>
      <c r="C388" s="95">
        <f>IF(SP_SUL!B392="","*",SP_SUL!B392)</f>
        <v>46069</v>
      </c>
      <c r="D388" s="94" t="str">
        <f>IF(SP_SUL!D392="","*",SP_SUL!D392)</f>
        <v>JACIANO (TF-674)</v>
      </c>
      <c r="E388" s="94" t="str">
        <f>IF(SP_SUL!H392="","*",SP_SUL!H392)</f>
        <v>-</v>
      </c>
      <c r="F388" s="100" t="str">
        <f>IF(SP_SUL!M392="","*",SP_SUL!M392)</f>
        <v>ZEZ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-</v>
      </c>
      <c r="K388" s="97" t="str">
        <f>IF(SP_SUL!AD392="","*",SP_SUL!AD392)</f>
        <v>*</v>
      </c>
    </row>
    <row r="389" spans="2:11" hidden="1">
      <c r="B389" s="94" t="str">
        <f>IF(SP_SUL!Y393="","*",SP_SUL!Y393)</f>
        <v>SIM</v>
      </c>
      <c r="C389" s="95">
        <f>IF(SP_SUL!B393="","*",SP_SUL!B393)</f>
        <v>46069</v>
      </c>
      <c r="D389" s="94" t="str">
        <f>IF(SP_SUL!D393="","*",SP_SUL!D393)</f>
        <v>A84</v>
      </c>
      <c r="E389" s="94" t="str">
        <f>IF(SP_SUL!H393="","*",SP_SUL!H393)</f>
        <v>ZEV-2</v>
      </c>
      <c r="F389" s="100" t="str">
        <f>IF(SP_SUL!M393="","*",SP_SUL!M393)</f>
        <v>ZEV-ZPT</v>
      </c>
      <c r="G389" s="95" t="str">
        <f>IF(SP_SUL!I393="","*",SP_SUL!I393)</f>
        <v>ZPT109</v>
      </c>
      <c r="H389" s="95" t="str">
        <f>IF(SP_SUL!AB393="","*",SP_SUL!AB393)</f>
        <v>FIXO</v>
      </c>
      <c r="I389" s="95" t="str">
        <f>IF(SP_SUL!AC393="","*",SP_SUL!AC393)</f>
        <v>*</v>
      </c>
      <c r="J389" s="96">
        <f>IF(SP_SUL!AA393="","*",SP_SUL!AA393)</f>
        <v>1</v>
      </c>
      <c r="K389" s="97">
        <f>IF(SP_SUL!AD393="","*",SP_SUL!AD393)</f>
        <v>0.29166666666666669</v>
      </c>
    </row>
    <row r="390" spans="2:11" hidden="1">
      <c r="B390" s="94" t="str">
        <f>IF(SP_SUL!Y394="","*",SP_SUL!Y394)</f>
        <v>SIM</v>
      </c>
      <c r="C390" s="95">
        <f>IF(SP_SUL!B394="","*",SP_SUL!B394)</f>
        <v>46069</v>
      </c>
      <c r="D390" s="94" t="str">
        <f>IF(SP_SUL!D394="","*",SP_SUL!D394)</f>
        <v>W61</v>
      </c>
      <c r="E390" s="94" t="str">
        <f>IF(SP_SUL!H394="","*",SP_SUL!H394)</f>
        <v>K67ZEV2</v>
      </c>
      <c r="F390" s="100" t="str">
        <f>IF(SP_SUL!M394="","*",SP_SUL!M394)</f>
        <v>ZXW-ZGP</v>
      </c>
      <c r="G390" s="95" t="str">
        <f>IF(SP_SUL!I394="","*",SP_SUL!I394)</f>
        <v>K67ZEV2</v>
      </c>
      <c r="H390" s="95" t="str">
        <f>IF(SP_SUL!AB394="","*",SP_SUL!AB394)</f>
        <v>FIXO</v>
      </c>
      <c r="I390" s="95" t="str">
        <f>IF(SP_SUL!AC394="","*",SP_SUL!AC394)</f>
        <v>-</v>
      </c>
      <c r="J390" s="96">
        <f>IF(SP_SUL!AA394="","*",SP_SUL!AA394)</f>
        <v>1</v>
      </c>
      <c r="K390" s="97">
        <f>IF(SP_SUL!AD394="","*",SP_SUL!AD394)</f>
        <v>0.3125</v>
      </c>
    </row>
    <row r="391" spans="2:11" hidden="1">
      <c r="B391" s="94" t="str">
        <f>IF(SP_SUL!Y395="","*",SP_SUL!Y395)</f>
        <v>SIM</v>
      </c>
      <c r="C391" s="95">
        <f>IF(SP_SUL!B395="","*",SP_SUL!B395)</f>
        <v>46069</v>
      </c>
      <c r="D391" s="94" t="str">
        <f>IF(SP_SUL!D395="","*",SP_SUL!D395)</f>
        <v>W62</v>
      </c>
      <c r="E391" s="94" t="str">
        <f>IF(SP_SUL!H395="","*",SP_SUL!H395)</f>
        <v>ZDRZPT</v>
      </c>
      <c r="F391" s="100" t="str">
        <f>IF(SP_SUL!M395="","*",SP_SUL!M395)</f>
        <v>ZXW-ZGP</v>
      </c>
      <c r="G391" s="95" t="str">
        <f>IF(SP_SUL!I395="","*",SP_SUL!I395)</f>
        <v>ZDRZPT</v>
      </c>
      <c r="H391" s="95" t="str">
        <f>IF(SP_SUL!AB395="","*",SP_SUL!AB395)</f>
        <v>FIXO</v>
      </c>
      <c r="I391" s="95" t="str">
        <f>IF(SP_SUL!AC395="","*",SP_SUL!AC395)</f>
        <v>*</v>
      </c>
      <c r="J391" s="96">
        <f>IF(SP_SUL!AA395="","*",SP_SUL!AA395)</f>
        <v>1</v>
      </c>
      <c r="K391" s="97">
        <f>IF(SP_SUL!AD395="","*",SP_SUL!AD395)</f>
        <v>0.3125</v>
      </c>
    </row>
    <row r="392" spans="2:11" hidden="1">
      <c r="B392" s="94" t="str">
        <f>IF(SP_SUL!Y396="","*",SP_SUL!Y396)</f>
        <v>OPORTUNIDADE</v>
      </c>
      <c r="C392" s="95">
        <f>IF(SP_SUL!B396="","*",SP_SUL!B396)</f>
        <v>46069</v>
      </c>
      <c r="D392" s="94" t="str">
        <f>IF(SP_SUL!D396="","*",SP_SUL!D396)</f>
        <v>EXPANSÃO TURMA 1</v>
      </c>
      <c r="E392" s="94" t="str">
        <f>IF(SP_SUL!H396="","*",SP_SUL!H396)</f>
        <v>-</v>
      </c>
      <c r="F392" s="100" t="str">
        <f>IF(SP_SUL!M396="","*",SP_SUL!M396)</f>
        <v>PAT-ZGM</v>
      </c>
      <c r="G392" s="95" t="str">
        <f>IF(SP_SUL!I396="","*",SP_SUL!I396)</f>
        <v>-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>
        <f>IF(SP_SUL!B397="","*",SP_SUL!B397)</f>
        <v>46069</v>
      </c>
      <c r="D393" s="94" t="str">
        <f>IF(SP_SUL!D397="","*",SP_SUL!D397)</f>
        <v>RAFAEL (TP-695)</v>
      </c>
      <c r="E393" s="94" t="str">
        <f>IF(SP_SUL!H397="","*",SP_SUL!H397)</f>
        <v>-</v>
      </c>
      <c r="F393" s="100" t="str">
        <f>IF(SP_SUL!M397="","*",SP_SUL!M397)</f>
        <v>ZGM-ZZV</v>
      </c>
      <c r="G393" s="95" t="str">
        <f>IF(SP_SUL!I397="","*",SP_SUL!I397)</f>
        <v>-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-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OPORTUNIDADE</v>
      </c>
      <c r="C396" s="95">
        <f>IF(SP_SUL!B400="","*",SP_SUL!B400)</f>
        <v>46070</v>
      </c>
      <c r="D396" s="94" t="str">
        <f>IF(SP_SUL!D400="","*",SP_SUL!D400)</f>
        <v>EXPANSÃO TURMA 1</v>
      </c>
      <c r="E396" s="94" t="str">
        <f>IF(SP_SUL!H400="","*",SP_SUL!H400)</f>
        <v>-</v>
      </c>
      <c r="F396" s="100" t="str">
        <f>IF(SP_SUL!M400="","*",SP_SUL!M400)</f>
        <v>ZCD</v>
      </c>
      <c r="G396" s="95" t="str">
        <f>IF(SP_SUL!I400="","*",SP_SUL!I400)</f>
        <v>-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-</v>
      </c>
      <c r="K396" s="97" t="str">
        <f>IF(SP_SUL!AD400="","*",SP_SUL!AD400)</f>
        <v>*</v>
      </c>
    </row>
    <row r="397" spans="2:11" hidden="1">
      <c r="B397" s="94" t="str">
        <f>IF(SP_SUL!Y401="","*",SP_SUL!Y401)</f>
        <v>OPORTUNIDADE</v>
      </c>
      <c r="C397" s="95">
        <f>IF(SP_SUL!B401="","*",SP_SUL!B401)</f>
        <v>46070</v>
      </c>
      <c r="D397" s="94" t="str">
        <f>IF(SP_SUL!D401="","*",SP_SUL!D401)</f>
        <v>KLECIO (TP-699)</v>
      </c>
      <c r="E397" s="94" t="str">
        <f>IF(SP_SUL!H401="","*",SP_SUL!H401)</f>
        <v>-</v>
      </c>
      <c r="F397" s="100" t="str">
        <f>IF(SP_SUL!M401="","*",SP_SUL!M401)</f>
        <v>ZAC-S</v>
      </c>
      <c r="G397" s="95" t="str">
        <f>IF(SP_SUL!I401="","*",SP_SUL!I401)</f>
        <v>-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-</v>
      </c>
      <c r="K397" s="97" t="str">
        <f>IF(SP_SUL!AD401="","*",SP_SUL!AD401)</f>
        <v>*</v>
      </c>
    </row>
    <row r="398" spans="2:11" hidden="1">
      <c r="B398" s="94" t="str">
        <f>IF(SP_SUL!Y402="","*",SP_SUL!Y402)</f>
        <v>SIM</v>
      </c>
      <c r="C398" s="95">
        <f>IF(SP_SUL!B402="","*",SP_SUL!B402)</f>
        <v>46070</v>
      </c>
      <c r="D398" s="94" t="str">
        <f>IF(SP_SUL!D402="","*",SP_SUL!D402)</f>
        <v>E42</v>
      </c>
      <c r="E398" s="94" t="str">
        <f>IF(SP_SUL!H402="","*",SP_SUL!H402)</f>
        <v>ZBV3</v>
      </c>
      <c r="F398" s="100" t="str">
        <f>IF(SP_SUL!M402="","*",SP_SUL!M402)</f>
        <v>ZBM-ZHO</v>
      </c>
      <c r="G398" s="95" t="str">
        <f>IF(SP_SUL!I402="","*",SP_SUL!I402)</f>
        <v>ZBV3</v>
      </c>
      <c r="H398" s="95" t="str">
        <f>IF(SP_SUL!AB402="","*",SP_SUL!AB402)</f>
        <v>FIXO + ESCALA</v>
      </c>
      <c r="I398" s="95" t="str">
        <f>IF(SP_SUL!AC402="","*",SP_SUL!AC402)</f>
        <v>AGD ACIONAMENTO PCM</v>
      </c>
      <c r="J398" s="96" t="str">
        <f>IF(SP_SUL!AA402="","*",SP_SUL!AA402)</f>
        <v>3 ( Lucas  fixo)+ 2 Escala</v>
      </c>
      <c r="K398" s="97">
        <f>IF(SP_SUL!AD402="","*",SP_SUL!AD402)</f>
        <v>0.41666666666666669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OPORTUNIDADE</v>
      </c>
      <c r="C400" s="95">
        <f>IF(SP_SUL!B404="","*",SP_SUL!B404)</f>
        <v>46070</v>
      </c>
      <c r="D400" s="94" t="str">
        <f>IF(SP_SUL!D404="","*",SP_SUL!D404)</f>
        <v>ROGÉRIO (TP-730)</v>
      </c>
      <c r="E400" s="94" t="str">
        <f>IF(SP_SUL!H404="","*",SP_SUL!H404)</f>
        <v>-</v>
      </c>
      <c r="F400" s="100" t="str">
        <f>IF(SP_SUL!M404="","*",SP_SUL!M404)</f>
        <v>ZXI-ZIC</v>
      </c>
      <c r="G400" s="95" t="str">
        <f>IF(SP_SUL!I404="","*",SP_SUL!I404)</f>
        <v>-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-</v>
      </c>
      <c r="K400" s="97" t="str">
        <f>IF(SP_SUL!AD404="","*",SP_SUL!AD404)</f>
        <v>*</v>
      </c>
    </row>
    <row r="401" spans="2:11" hidden="1">
      <c r="B401" s="94" t="str">
        <f>IF(SP_SUL!Y405="","*",SP_SUL!Y405)</f>
        <v>OPORTUNIDADE</v>
      </c>
      <c r="C401" s="95">
        <f>IF(SP_SUL!B405="","*",SP_SUL!B405)</f>
        <v>46070</v>
      </c>
      <c r="D401" s="94" t="str">
        <f>IF(SP_SUL!D405="","*",SP_SUL!D405)</f>
        <v>W59</v>
      </c>
      <c r="E401" s="94" t="str">
        <f>IF(SP_SUL!H405="","*",SP_SUL!H405)</f>
        <v>ZYU1</v>
      </c>
      <c r="F401" s="100" t="str">
        <f>IF(SP_SUL!M405="","*",SP_SUL!M405)</f>
        <v>ZXI-ZIC</v>
      </c>
      <c r="G401" s="95" t="str">
        <f>IF(SP_SUL!I405="","*",SP_SUL!I405)</f>
        <v>ZYU1</v>
      </c>
      <c r="H401" s="95" t="str">
        <f>IF(SP_SUL!AB405="","*",SP_SUL!AB405)</f>
        <v>FIXO</v>
      </c>
      <c r="I401" s="95" t="str">
        <f>IF(SP_SUL!AC405="","*",SP_SUL!AC405)</f>
        <v>*</v>
      </c>
      <c r="J401" s="96">
        <f>IF(SP_SUL!AA405="","*",SP_SUL!AA405)</f>
        <v>1</v>
      </c>
      <c r="K401" s="97">
        <f>IF(SP_SUL!AD405="","*",SP_SUL!AD405)</f>
        <v>0.29166666666666669</v>
      </c>
    </row>
    <row r="402" spans="2:11" hidden="1">
      <c r="B402" s="94" t="str">
        <f>IF(SP_SUL!Y406="","*",SP_SUL!Y406)</f>
        <v>OPORTUNIDADE</v>
      </c>
      <c r="C402" s="95">
        <f>IF(SP_SUL!B406="","*",SP_SUL!B406)</f>
        <v>46070</v>
      </c>
      <c r="D402" s="94" t="str">
        <f>IF(SP_SUL!D406="","*",SP_SUL!D406)</f>
        <v>V93</v>
      </c>
      <c r="E402" s="94" t="str">
        <f>IF(SP_SUL!H406="","*",SP_SUL!H406)</f>
        <v>ZYU1</v>
      </c>
      <c r="F402" s="100" t="str">
        <f>IF(SP_SUL!M406="","*",SP_SUL!M406)</f>
        <v>ZYU-ZST</v>
      </c>
      <c r="G402" s="95" t="str">
        <f>IF(SP_SUL!I406="","*",SP_SUL!I406)</f>
        <v>ZYU1</v>
      </c>
      <c r="H402" s="95" t="str">
        <f>IF(SP_SUL!AB406="","*",SP_SUL!AB406)</f>
        <v>ESCALA</v>
      </c>
      <c r="I402" s="95" t="str">
        <f>IF(SP_SUL!AC406="","*",SP_SUL!AC406)</f>
        <v>ACIONAMENTO</v>
      </c>
      <c r="J402" s="96" t="str">
        <f>IF(SP_SUL!AA406="","*",SP_SUL!AA406)</f>
        <v>-</v>
      </c>
      <c r="K402" s="97">
        <f>IF(SP_SUL!AD406="","*",SP_SUL!AD406)</f>
        <v>0.29166666666666669</v>
      </c>
    </row>
    <row r="403" spans="2:11" hidden="1">
      <c r="B403" s="94" t="str">
        <f>IF(SP_SUL!Y407="","*",SP_SUL!Y407)</f>
        <v>OPORTUNIDADE</v>
      </c>
      <c r="C403" s="95">
        <f>IF(SP_SUL!B407="","*",SP_SUL!B407)</f>
        <v>46070</v>
      </c>
      <c r="D403" s="94" t="str">
        <f>IF(SP_SUL!D407="","*",SP_SUL!D407)</f>
        <v>ROBSON (TF-701)</v>
      </c>
      <c r="E403" s="94" t="str">
        <f>IF(SP_SUL!H407="","*",SP_SUL!H407)</f>
        <v>-</v>
      </c>
      <c r="F403" s="100" t="str">
        <f>IF(SP_SUL!M407="","*",SP_SUL!M407)</f>
        <v>ZDY-ZFY</v>
      </c>
      <c r="G403" s="95" t="str">
        <f>IF(SP_SUL!I407="","*",SP_SUL!I407)</f>
        <v>-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-</v>
      </c>
      <c r="K403" s="97" t="str">
        <f>IF(SP_SUL!AD407="","*",SP_SUL!AD407)</f>
        <v>*</v>
      </c>
    </row>
    <row r="404" spans="2:11" hidden="1">
      <c r="B404" s="94" t="str">
        <f>IF(SP_SUL!Y408="","*",SP_SUL!Y408)</f>
        <v>OPORTUNIDADE</v>
      </c>
      <c r="C404" s="95">
        <f>IF(SP_SUL!B408="","*",SP_SUL!B408)</f>
        <v>46070</v>
      </c>
      <c r="D404" s="94" t="str">
        <f>IF(SP_SUL!D408="","*",SP_SUL!D408)</f>
        <v>JACIANO (TF-674)</v>
      </c>
      <c r="E404" s="94" t="str">
        <f>IF(SP_SUL!H408="","*",SP_SUL!H408)</f>
        <v>-</v>
      </c>
      <c r="F404" s="100" t="str">
        <f>IF(SP_SUL!M408="","*",SP_SUL!M408)</f>
        <v>ZDY-ZFY</v>
      </c>
      <c r="G404" s="95" t="str">
        <f>IF(SP_SUL!I408="","*",SP_SUL!I408)</f>
        <v>-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SIM</v>
      </c>
      <c r="C407" s="95">
        <f>IF(SP_SUL!B411="","*",SP_SUL!B411)</f>
        <v>46070</v>
      </c>
      <c r="D407" s="94" t="str">
        <f>IF(SP_SUL!D411="","*",SP_SUL!D411)</f>
        <v>SUPER ZWW</v>
      </c>
      <c r="E407" s="94" t="str">
        <f>IF(SP_SUL!H411="","*",SP_SUL!H411)</f>
        <v>-</v>
      </c>
      <c r="F407" s="100" t="str">
        <f>IF(SP_SUL!M411="","*",SP_SUL!M411)</f>
        <v>ZKW-ZLU</v>
      </c>
      <c r="G407" s="95" t="str">
        <f>IF(SP_SUL!I411="","*",SP_SUL!I411)</f>
        <v>-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SIM</v>
      </c>
      <c r="C408" s="95">
        <f>IF(SP_SUL!B412="","*",SP_SUL!B412)</f>
        <v>46070</v>
      </c>
      <c r="D408" s="94" t="str">
        <f>IF(SP_SUL!D412="","*",SP_SUL!D412)</f>
        <v>V89</v>
      </c>
      <c r="E408" s="94" t="str">
        <f>IF(SP_SUL!H412="","*",SP_SUL!H412)</f>
        <v>102ZKW2</v>
      </c>
      <c r="F408" s="100" t="str">
        <f>IF(SP_SUL!M412="","*",SP_SUL!M412)</f>
        <v>ZKW-ZLU</v>
      </c>
      <c r="G408" s="95" t="str">
        <f>IF(SP_SUL!I412="","*",SP_SUL!I412)</f>
        <v>102ZKW2</v>
      </c>
      <c r="H408" s="95" t="str">
        <f>IF(SP_SUL!AB412="","*",SP_SUL!AB412)</f>
        <v>FIXO</v>
      </c>
      <c r="I408" s="95" t="str">
        <f>IF(SP_SUL!AC412="","*",SP_SUL!AC412)</f>
        <v>*</v>
      </c>
      <c r="J408" s="96">
        <f>IF(SP_SUL!AA412="","*",SP_SUL!AA412)</f>
        <v>1</v>
      </c>
      <c r="K408" s="97">
        <f>IF(SP_SUL!AD412="","*",SP_SUL!AD412)</f>
        <v>0.35416666666666669</v>
      </c>
    </row>
    <row r="409" spans="2:11" hidden="1">
      <c r="B409" s="94" t="str">
        <f>IF(SP_SUL!Y413="","*",SP_SUL!Y413)</f>
        <v>SIM</v>
      </c>
      <c r="C409" s="95">
        <f>IF(SP_SUL!B413="","*",SP_SUL!B413)</f>
        <v>46070</v>
      </c>
      <c r="D409" s="94" t="str">
        <f>IF(SP_SUL!D413="","*",SP_SUL!D413)</f>
        <v>E17</v>
      </c>
      <c r="E409" s="94" t="str">
        <f>IF(SP_SUL!H413="","*",SP_SUL!H413)</f>
        <v>102ZKW2</v>
      </c>
      <c r="F409" s="100" t="str">
        <f>IF(SP_SUL!M413="","*",SP_SUL!M413)</f>
        <v>ZKW-ZLU</v>
      </c>
      <c r="G409" s="95" t="str">
        <f>IF(SP_SUL!I413="","*",SP_SUL!I413)</f>
        <v>102ZKW2</v>
      </c>
      <c r="H409" s="95" t="str">
        <f>IF(SP_SUL!AB413="","*",SP_SUL!AB413)</f>
        <v>FIXO</v>
      </c>
      <c r="I409" s="95" t="str">
        <f>IF(SP_SUL!AC413="","*",SP_SUL!AC413)</f>
        <v>*</v>
      </c>
      <c r="J409" s="96">
        <f>IF(SP_SUL!AA413="","*",SP_SUL!AA413)</f>
        <v>1</v>
      </c>
      <c r="K409" s="97">
        <f>IF(SP_SUL!AD413="","*",SP_SUL!AD413)</f>
        <v>0.35416666666666669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SIM</v>
      </c>
      <c r="C413" s="95">
        <f>IF(SP_SUL!B417="","*",SP_SUL!B417)</f>
        <v>46070</v>
      </c>
      <c r="D413" s="94" t="str">
        <f>IF(SP_SUL!D417="","*",SP_SUL!D417)</f>
        <v>MODERNIZAÇÃO SERRA</v>
      </c>
      <c r="E413" s="94" t="str">
        <f>IF(SP_SUL!H417="","*",SP_SUL!H417)</f>
        <v>-</v>
      </c>
      <c r="F413" s="100" t="str">
        <f>IF(SP_SUL!M417="","*",SP_SUL!M417)</f>
        <v>ZEJ-ZRB</v>
      </c>
      <c r="G413" s="95" t="str">
        <f>IF(SP_SUL!I417="","*",SP_SUL!I417)</f>
        <v>-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-</v>
      </c>
      <c r="K413" s="97" t="str">
        <f>IF(SP_SUL!AD417="","*",SP_SUL!AD417)</f>
        <v>*</v>
      </c>
    </row>
    <row r="414" spans="2:11" hidden="1">
      <c r="B414" s="94" t="str">
        <f>IF(SP_SUL!Y418="","*",SP_SUL!Y418)</f>
        <v>SIM</v>
      </c>
      <c r="C414" s="95">
        <f>IF(SP_SUL!B418="","*",SP_SUL!B418)</f>
        <v>46070</v>
      </c>
      <c r="D414" s="94" t="str">
        <f>IF(SP_SUL!D418="","*",SP_SUL!D418)</f>
        <v>W96</v>
      </c>
      <c r="E414" s="94" t="str">
        <f>IF(SP_SUL!H418="","*",SP_SUL!H418)</f>
        <v>ZEM-1</v>
      </c>
      <c r="F414" s="100" t="str">
        <f>IF(SP_SUL!M418="","*",SP_SUL!M418)</f>
        <v>ZEJ-ZRB</v>
      </c>
      <c r="G414" s="95" t="str">
        <f>IF(SP_SUL!I418="","*",SP_SUL!I418)</f>
        <v>ZEM-1</v>
      </c>
      <c r="H414" s="95" t="str">
        <f>IF(SP_SUL!AB418="","*",SP_SUL!AB418)</f>
        <v>FIXO</v>
      </c>
      <c r="I414" s="95" t="str">
        <f>IF(SP_SUL!AC418="","*",SP_SUL!AC418)</f>
        <v>*</v>
      </c>
      <c r="J414" s="96">
        <f>IF(SP_SUL!AA418="","*",SP_SUL!AA418)</f>
        <v>1</v>
      </c>
      <c r="K414" s="97">
        <f>IF(SP_SUL!AD418="","*",SP_SUL!AD418)</f>
        <v>0.29166666666666669</v>
      </c>
    </row>
    <row r="415" spans="2:11" hidden="1">
      <c r="B415" s="94" t="str">
        <f>IF(SP_SUL!Y419="","*",SP_SUL!Y419)</f>
        <v>SIM</v>
      </c>
      <c r="C415" s="95">
        <f>IF(SP_SUL!B419="","*",SP_SUL!B419)</f>
        <v>46070</v>
      </c>
      <c r="D415" s="94" t="str">
        <f>IF(SP_SUL!D419="","*",SP_SUL!D419)</f>
        <v>MATEUS (TP-809)</v>
      </c>
      <c r="E415" s="94" t="str">
        <f>IF(SP_SUL!H419="","*",SP_SUL!H419)</f>
        <v>-</v>
      </c>
      <c r="F415" s="100" t="str">
        <f>IF(SP_SUL!M419="","*",SP_SUL!M419)</f>
        <v>ZEJ-ZRB</v>
      </c>
      <c r="G415" s="95" t="str">
        <f>IF(SP_SUL!I419="","*",SP_SUL!I419)</f>
        <v>-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-</v>
      </c>
      <c r="K415" s="97" t="str">
        <f>IF(SP_SUL!AD419="","*",SP_SUL!AD419)</f>
        <v>*</v>
      </c>
    </row>
    <row r="416" spans="2:11" hidden="1">
      <c r="B416" s="94" t="str">
        <f>IF(SP_SUL!Y420="","*",SP_SUL!Y420)</f>
        <v>SIM</v>
      </c>
      <c r="C416" s="95">
        <f>IF(SP_SUL!B420="","*",SP_SUL!B420)</f>
        <v>46070</v>
      </c>
      <c r="D416" s="94" t="str">
        <f>IF(SP_SUL!D420="","*",SP_SUL!D420)</f>
        <v>ADENISON (TP-810)</v>
      </c>
      <c r="E416" s="94" t="str">
        <f>IF(SP_SUL!H420="","*",SP_SUL!H420)</f>
        <v>-</v>
      </c>
      <c r="F416" s="100" t="str">
        <f>IF(SP_SUL!M420="","*",SP_SUL!M420)</f>
        <v>ZEJ</v>
      </c>
      <c r="G416" s="95" t="str">
        <f>IF(SP_SUL!I420="","*",SP_SUL!I420)</f>
        <v>-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-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SIM</v>
      </c>
      <c r="C419" s="95">
        <f>IF(SP_SUL!B423="","*",SP_SUL!B423)</f>
        <v>46070</v>
      </c>
      <c r="D419" s="94" t="str">
        <f>IF(SP_SUL!D423="","*",SP_SUL!D423)</f>
        <v>MODERNIZAÇÃO SERRA</v>
      </c>
      <c r="E419" s="94" t="str">
        <f>IF(SP_SUL!H423="","*",SP_SUL!H423)</f>
        <v>-</v>
      </c>
      <c r="F419" s="100" t="str">
        <f>IF(SP_SUL!M423="","*",SP_SUL!M423)</f>
        <v>ZEZ-ZXW</v>
      </c>
      <c r="G419" s="95" t="str">
        <f>IF(SP_SUL!I423="","*",SP_SUL!I423)</f>
        <v>-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SIM</v>
      </c>
      <c r="C420" s="95">
        <f>IF(SP_SUL!B424="","*",SP_SUL!B424)</f>
        <v>46070</v>
      </c>
      <c r="D420" s="94" t="str">
        <f>IF(SP_SUL!D424="","*",SP_SUL!D424)</f>
        <v>W61</v>
      </c>
      <c r="E420" s="94" t="str">
        <f>IF(SP_SUL!H424="","*",SP_SUL!H424)</f>
        <v>K67ZEV-1</v>
      </c>
      <c r="F420" s="100" t="str">
        <f>IF(SP_SUL!M424="","*",SP_SUL!M424)</f>
        <v>ZEZ-ZXW</v>
      </c>
      <c r="G420" s="95" t="str">
        <f>IF(SP_SUL!I424="","*",SP_SUL!I424)</f>
        <v>K67ZEV-1</v>
      </c>
      <c r="H420" s="95" t="str">
        <f>IF(SP_SUL!AB424="","*",SP_SUL!AB424)</f>
        <v>FIXO</v>
      </c>
      <c r="I420" s="95" t="str">
        <f>IF(SP_SUL!AC424="","*",SP_SUL!AC424)</f>
        <v>*</v>
      </c>
      <c r="J420" s="96">
        <f>IF(SP_SUL!AA424="","*",SP_SUL!AA424)</f>
        <v>1</v>
      </c>
      <c r="K420" s="97">
        <f>IF(SP_SUL!AD424="","*",SP_SUL!AD424)</f>
        <v>0.29166666666666669</v>
      </c>
    </row>
    <row r="421" spans="2:11" hidden="1">
      <c r="B421" s="94" t="str">
        <f>IF(SP_SUL!Y425="","*",SP_SUL!Y425)</f>
        <v>SIM</v>
      </c>
      <c r="C421" s="95">
        <f>IF(SP_SUL!B425="","*",SP_SUL!B425)</f>
        <v>46070</v>
      </c>
      <c r="D421" s="94" t="str">
        <f>IF(SP_SUL!D425="","*",SP_SUL!D425)</f>
        <v>V85</v>
      </c>
      <c r="E421" s="94" t="str">
        <f>IF(SP_SUL!H425="","*",SP_SUL!H425)</f>
        <v>K67ZEV-1</v>
      </c>
      <c r="F421" s="100" t="str">
        <f>IF(SP_SUL!M425="","*",SP_SUL!M425)</f>
        <v>ZEZ-ZXW</v>
      </c>
      <c r="G421" s="95" t="str">
        <f>IF(SP_SUL!I425="","*",SP_SUL!I425)</f>
        <v>K67ZEV-1</v>
      </c>
      <c r="H421" s="95" t="str">
        <f>IF(SP_SUL!AB425="","*",SP_SUL!AB425)</f>
        <v>FIXO</v>
      </c>
      <c r="I421" s="95" t="str">
        <f>IF(SP_SUL!AC425="","*",SP_SUL!AC425)</f>
        <v>*</v>
      </c>
      <c r="J421" s="96">
        <f>IF(SP_SUL!AA425="","*",SP_SUL!AA425)</f>
        <v>1</v>
      </c>
      <c r="K421" s="97">
        <f>IF(SP_SUL!AD425="","*",SP_SUL!AD425)</f>
        <v>0.29166666666666669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SIM</v>
      </c>
      <c r="C423" s="95">
        <f>IF(SP_SUL!B427="","*",SP_SUL!B427)</f>
        <v>46070</v>
      </c>
      <c r="D423" s="94" t="str">
        <f>IF(SP_SUL!D427="","*",SP_SUL!D427)</f>
        <v>MODERNIZAÇÃO SERRA</v>
      </c>
      <c r="E423" s="94" t="str">
        <f>IF(SP_SUL!H427="","*",SP_SUL!H427)</f>
        <v>-</v>
      </c>
      <c r="F423" s="100" t="str">
        <f>IF(SP_SUL!M427="","*",SP_SUL!M427)</f>
        <v>ZGP-ZPT</v>
      </c>
      <c r="G423" s="95" t="str">
        <f>IF(SP_SUL!I427="","*",SP_SUL!I427)</f>
        <v>-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-</v>
      </c>
      <c r="K423" s="97" t="str">
        <f>IF(SP_SUL!AD427="","*",SP_SUL!AD427)</f>
        <v>*</v>
      </c>
    </row>
    <row r="424" spans="2:11" hidden="1">
      <c r="B424" s="94" t="str">
        <f>IF(SP_SUL!Y428="","*",SP_SUL!Y428)</f>
        <v>SIM</v>
      </c>
      <c r="C424" s="95">
        <f>IF(SP_SUL!B428="","*",SP_SUL!B428)</f>
        <v>46070</v>
      </c>
      <c r="D424" s="94" t="str">
        <f>IF(SP_SUL!D428="","*",SP_SUL!D428)</f>
        <v>W62</v>
      </c>
      <c r="E424" s="94" t="str">
        <f>IF(SP_SUL!H428="","*",SP_SUL!H428)</f>
        <v>ZPT1051</v>
      </c>
      <c r="F424" s="100" t="str">
        <f>IF(SP_SUL!M428="","*",SP_SUL!M428)</f>
        <v>ZGP</v>
      </c>
      <c r="G424" s="95" t="str">
        <f>IF(SP_SUL!I428="","*",SP_SUL!I428)</f>
        <v>ZPTZDR</v>
      </c>
      <c r="H424" s="95" t="str">
        <f>IF(SP_SUL!AB428="","*",SP_SUL!AB428)</f>
        <v>FIXO</v>
      </c>
      <c r="I424" s="95" t="str">
        <f>IF(SP_SUL!AC428="","*",SP_SUL!AC428)</f>
        <v>*</v>
      </c>
      <c r="J424" s="96">
        <f>IF(SP_SUL!AA428="","*",SP_SUL!AA428)</f>
        <v>1</v>
      </c>
      <c r="K424" s="97">
        <f>IF(SP_SUL!AD428="","*",SP_SUL!AD428)</f>
        <v>0.29166666666666669</v>
      </c>
    </row>
    <row r="425" spans="2:11" hidden="1">
      <c r="B425" s="94" t="str">
        <f>IF(SP_SUL!Y429="","*",SP_SUL!Y429)</f>
        <v>SIM</v>
      </c>
      <c r="C425" s="95">
        <f>IF(SP_SUL!B429="","*",SP_SUL!B429)</f>
        <v>46070</v>
      </c>
      <c r="D425" s="94" t="str">
        <f>IF(SP_SUL!D429="","*",SP_SUL!D429)</f>
        <v>A84</v>
      </c>
      <c r="E425" s="94" t="str">
        <f>IF(SP_SUL!H429="","*",SP_SUL!H429)</f>
        <v>109ZPT</v>
      </c>
      <c r="F425" s="100" t="str">
        <f>IF(SP_SUL!M429="","*",SP_SUL!M429)</f>
        <v>ZPT-ZPG-ZPT</v>
      </c>
      <c r="G425" s="95" t="str">
        <f>IF(SP_SUL!I429="","*",SP_SUL!I429)</f>
        <v>ZPT105</v>
      </c>
      <c r="H425" s="95" t="str">
        <f>IF(SP_SUL!AB429="","*",SP_SUL!AB429)</f>
        <v>FIXO</v>
      </c>
      <c r="I425" s="95" t="str">
        <f>IF(SP_SUL!AC429="","*",SP_SUL!AC429)</f>
        <v>*</v>
      </c>
      <c r="J425" s="96">
        <f>IF(SP_SUL!AA429="","*",SP_SUL!AA429)</f>
        <v>1</v>
      </c>
      <c r="K425" s="97">
        <f>IF(SP_SUL!AD429="","*",SP_SUL!AD429)</f>
        <v>0.29166666666666669</v>
      </c>
    </row>
    <row r="426" spans="2:11" hidden="1">
      <c r="B426" s="94" t="str">
        <f>IF(SP_SUL!Y430="","*",SP_SUL!Y430)</f>
        <v>OPORTUNIDADE</v>
      </c>
      <c r="C426" s="95">
        <f>IF(SP_SUL!B430="","*",SP_SUL!B430)</f>
        <v>46070</v>
      </c>
      <c r="D426" s="94" t="str">
        <f>IF(SP_SUL!D430="","*",SP_SUL!D430)</f>
        <v>ANDERSON (TF-680)</v>
      </c>
      <c r="E426" s="94" t="str">
        <f>IF(SP_SUL!H430="","*",SP_SUL!H430)</f>
        <v>-</v>
      </c>
      <c r="F426" s="100" t="str">
        <f>IF(SP_SUL!M430="","*",SP_SUL!M430)</f>
        <v>ZGP-ZPT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-</v>
      </c>
      <c r="K426" s="97" t="str">
        <f>IF(SP_SUL!AD430="","*",SP_SUL!AD430)</f>
        <v>*</v>
      </c>
    </row>
    <row r="427" spans="2:11" hidden="1">
      <c r="B427" s="94" t="str">
        <f>IF(SP_SUL!Y431="","*",SP_SUL!Y431)</f>
        <v>OPORTUNIDADE</v>
      </c>
      <c r="C427" s="95">
        <f>IF(SP_SUL!B431="","*",SP_SUL!B431)</f>
        <v>46070</v>
      </c>
      <c r="D427" s="94" t="str">
        <f>IF(SP_SUL!D431="","*",SP_SUL!D431)</f>
        <v>DIEGO (TF-42)</v>
      </c>
      <c r="E427" s="94" t="str">
        <f>IF(SP_SUL!H431="","*",SP_SUL!H431)</f>
        <v>-</v>
      </c>
      <c r="F427" s="100" t="str">
        <f>IF(SP_SUL!M431="","*",SP_SUL!M431)</f>
        <v>PAT-ZGM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-</v>
      </c>
      <c r="K427" s="97" t="str">
        <f>IF(SP_SUL!AD431="","*",SP_SUL!AD431)</f>
        <v>*</v>
      </c>
    </row>
    <row r="428" spans="2:11" hidden="1">
      <c r="B428" s="94" t="str">
        <f>IF(SP_SUL!Y432="","*",SP_SUL!Y432)</f>
        <v>OPORTUNIDADE</v>
      </c>
      <c r="C428" s="95">
        <f>IF(SP_SUL!B432="","*",SP_SUL!B432)</f>
        <v>46070</v>
      </c>
      <c r="D428" s="94" t="str">
        <f>IF(SP_SUL!D432="","*",SP_SUL!D432)</f>
        <v>EXPANSÃO TURMA 1</v>
      </c>
      <c r="E428" s="94" t="str">
        <f>IF(SP_SUL!H432="","*",SP_SUL!H432)</f>
        <v>-</v>
      </c>
      <c r="F428" s="100" t="str">
        <f>IF(SP_SUL!M432="","*",SP_SUL!M432)</f>
        <v>PAT-ZGM</v>
      </c>
      <c r="G428" s="95" t="str">
        <f>IF(SP_SUL!I432="","*",SP_SUL!I432)</f>
        <v>-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-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>
      <c r="B430" s="94" t="str">
        <f>IF(SP_SUL!Y434="","*",SP_SUL!Y434)</f>
        <v>OPORTUNIDADE</v>
      </c>
      <c r="C430" s="95">
        <f>IF(SP_SUL!B434="","*",SP_SUL!B434)</f>
        <v>46071</v>
      </c>
      <c r="D430" s="94" t="str">
        <f>IF(SP_SUL!D434="","*",SP_SUL!D434)</f>
        <v>V95</v>
      </c>
      <c r="E430" s="94" t="str">
        <f>IF(SP_SUL!H434="","*",SP_SUL!H434)</f>
        <v>ZRX</v>
      </c>
      <c r="F430" s="100" t="str">
        <f>IF(SP_SUL!M434="","*",SP_SUL!M434)</f>
        <v>ZRX-ZXP</v>
      </c>
      <c r="G430" s="95" t="str">
        <f>IF(SP_SUL!I434="","*",SP_SUL!I434)</f>
        <v>ZXP</v>
      </c>
      <c r="H430" s="95" t="str">
        <f>IF(SP_SUL!AB434="","*",SP_SUL!AB434)</f>
        <v>ESCALA</v>
      </c>
      <c r="I430" s="95" t="str">
        <f>IF(SP_SUL!AC434="","*",SP_SUL!AC434)</f>
        <v>AGD ACIONAMENTO PCM</v>
      </c>
      <c r="J430" s="96">
        <f>IF(SP_SUL!AA434="","*",SP_SUL!AA434)</f>
        <v>1</v>
      </c>
      <c r="K430" s="97">
        <f>IF(SP_SUL!AD434="","*",SP_SUL!AD434)</f>
        <v>0.375</v>
      </c>
    </row>
    <row r="431" spans="2:11" hidden="1">
      <c r="B431" s="94" t="str">
        <f>IF(SP_SUL!Y435="","*",SP_SUL!Y435)</f>
        <v>OPORTUNIDADE</v>
      </c>
      <c r="C431" s="95">
        <f>IF(SP_SUL!B435="","*",SP_SUL!B435)</f>
        <v>46071</v>
      </c>
      <c r="D431" s="94" t="str">
        <f>IF(SP_SUL!D435="","*",SP_SUL!D435)</f>
        <v>EXPANSÃO TURMA 1</v>
      </c>
      <c r="E431" s="94" t="str">
        <f>IF(SP_SUL!H435="","*",SP_SUL!H435)</f>
        <v>-</v>
      </c>
      <c r="F431" s="100" t="str">
        <f>IF(SP_SUL!M435="","*",SP_SUL!M435)</f>
        <v>ZCD</v>
      </c>
      <c r="G431" s="95" t="str">
        <f>IF(SP_SUL!I435="","*",SP_SUL!I435)</f>
        <v>-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-</v>
      </c>
      <c r="K431" s="97" t="str">
        <f>IF(SP_SUL!AD435="","*",SP_SUL!AD435)</f>
        <v>*</v>
      </c>
    </row>
    <row r="432" spans="2:11" hidden="1">
      <c r="B432" s="94" t="str">
        <f>IF(SP_SUL!Y436="","*",SP_SUL!Y436)</f>
        <v>OPORTUNIDADE</v>
      </c>
      <c r="C432" s="95">
        <f>IF(SP_SUL!B436="","*",SP_SUL!B436)</f>
        <v>46071</v>
      </c>
      <c r="D432" s="94" t="str">
        <f>IF(SP_SUL!D436="","*",SP_SUL!D436)</f>
        <v>KLECIO (TP-699)</v>
      </c>
      <c r="E432" s="94" t="str">
        <f>IF(SP_SUL!H436="","*",SP_SUL!H436)</f>
        <v>-</v>
      </c>
      <c r="F432" s="100" t="str">
        <f>IF(SP_SUL!M436="","*",SP_SUL!M436)</f>
        <v>ZAC-S</v>
      </c>
      <c r="G432" s="95" t="str">
        <f>IF(SP_SUL!I436="","*",SP_SUL!I436)</f>
        <v>-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-</v>
      </c>
      <c r="K432" s="97" t="str">
        <f>IF(SP_SUL!AD436="","*",SP_SUL!AD436)</f>
        <v>*</v>
      </c>
    </row>
    <row r="433" spans="2:11">
      <c r="B433" s="94" t="str">
        <f>IF(SP_SUL!Y437="","*",SP_SUL!Y437)</f>
        <v>OPORTUNIDADE</v>
      </c>
      <c r="C433" s="95">
        <f>IF(SP_SUL!B437="","*",SP_SUL!B437)</f>
        <v>46071</v>
      </c>
      <c r="D433" s="94" t="str">
        <f>IF(SP_SUL!D437="","*",SP_SUL!D437)</f>
        <v>E42</v>
      </c>
      <c r="E433" s="94" t="str">
        <f>IF(SP_SUL!H437="","*",SP_SUL!H437)</f>
        <v>ZBV3</v>
      </c>
      <c r="F433" s="100" t="str">
        <f>IF(SP_SUL!M437="","*",SP_SUL!M437)</f>
        <v>ZBM-ZHO</v>
      </c>
      <c r="G433" s="95" t="str">
        <f>IF(SP_SUL!I437="","*",SP_SUL!I437)</f>
        <v>ZBV3</v>
      </c>
      <c r="H433" s="95" t="str">
        <f>IF(SP_SUL!AB437="","*",SP_SUL!AB437)</f>
        <v>FIXO + ESCALA</v>
      </c>
      <c r="I433" s="95" t="str">
        <f>IF(SP_SUL!AC437="","*",SP_SUL!AC437)</f>
        <v>AGD ACIONAMENTO PCM</v>
      </c>
      <c r="J433" s="96" t="str">
        <f>IF(SP_SUL!AA437="","*",SP_SUL!AA437)</f>
        <v>3 ( Lucas  fixo)+  (Navas) + 1 Escala</v>
      </c>
      <c r="K433" s="97">
        <f>IF(SP_SUL!AD437="","*",SP_SUL!AD437)</f>
        <v>0.41666666666666669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OPORTUNIDADE</v>
      </c>
      <c r="C435" s="95">
        <f>IF(SP_SUL!B439="","*",SP_SUL!B439)</f>
        <v>46071</v>
      </c>
      <c r="D435" s="94" t="str">
        <f>IF(SP_SUL!D439="","*",SP_SUL!D439)</f>
        <v>ROGÉRIO (TP-730)</v>
      </c>
      <c r="E435" s="94" t="str">
        <f>IF(SP_SUL!H439="","*",SP_SUL!H439)</f>
        <v>-</v>
      </c>
      <c r="F435" s="100" t="str">
        <f>IF(SP_SUL!M439="","*",SP_SUL!M439)</f>
        <v>ZXI-ZIC</v>
      </c>
      <c r="G435" s="95" t="str">
        <f>IF(SP_SUL!I439="","*",SP_SUL!I439)</f>
        <v>-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-</v>
      </c>
      <c r="K435" s="97" t="str">
        <f>IF(SP_SUL!AD439="","*",SP_SUL!AD439)</f>
        <v>*</v>
      </c>
    </row>
    <row r="436" spans="2:11">
      <c r="B436" s="94" t="str">
        <f>IF(SP_SUL!Y440="","*",SP_SUL!Y440)</f>
        <v>SIM</v>
      </c>
      <c r="C436" s="95">
        <f>IF(SP_SUL!B440="","*",SP_SUL!B440)</f>
        <v>46071</v>
      </c>
      <c r="D436" s="94" t="str">
        <f>IF(SP_SUL!D440="","*",SP_SUL!D440)</f>
        <v>V93</v>
      </c>
      <c r="E436" s="94" t="str">
        <f>IF(SP_SUL!H440="","*",SP_SUL!H440)</f>
        <v>ZYU1</v>
      </c>
      <c r="F436" s="100" t="str">
        <f>IF(SP_SUL!M440="","*",SP_SUL!M440)</f>
        <v>ZYU-ZST</v>
      </c>
      <c r="G436" s="95" t="str">
        <f>IF(SP_SUL!I440="","*",SP_SUL!I440)</f>
        <v>ZYU1</v>
      </c>
      <c r="H436" s="95" t="str">
        <f>IF(SP_SUL!AB440="","*",SP_SUL!AB440)</f>
        <v>ESCALA</v>
      </c>
      <c r="I436" s="95" t="str">
        <f>IF(SP_SUL!AC440="","*",SP_SUL!AC440)</f>
        <v>ACIONAMENTO</v>
      </c>
      <c r="J436" s="96">
        <f>IF(SP_SUL!AA440="","*",SP_SUL!AA440)</f>
        <v>1</v>
      </c>
      <c r="K436" s="97">
        <f>IF(SP_SUL!AD440="","*",SP_SUL!AD440)</f>
        <v>0.33333333333333331</v>
      </c>
    </row>
    <row r="437" spans="2:11" hidden="1">
      <c r="B437" s="94" t="str">
        <f>IF(SP_SUL!Y441="","*",SP_SUL!Y441)</f>
        <v>OPORTUNIDADE</v>
      </c>
      <c r="C437" s="95">
        <f>IF(SP_SUL!B441="","*",SP_SUL!B441)</f>
        <v>46071</v>
      </c>
      <c r="D437" s="94" t="str">
        <f>IF(SP_SUL!D441="","*",SP_SUL!D441)</f>
        <v>W59</v>
      </c>
      <c r="E437" s="94" t="str">
        <f>IF(SP_SUL!H441="","*",SP_SUL!H441)</f>
        <v>ZYU1</v>
      </c>
      <c r="F437" s="100" t="str">
        <f>IF(SP_SUL!M441="","*",SP_SUL!M441)</f>
        <v>ZDY-ZFY</v>
      </c>
      <c r="G437" s="95" t="str">
        <f>IF(SP_SUL!I441="","*",SP_SUL!I441)</f>
        <v>ZYU1</v>
      </c>
      <c r="H437" s="95" t="str">
        <f>IF(SP_SUL!AB441="","*",SP_SUL!AB441)</f>
        <v>FIXO</v>
      </c>
      <c r="I437" s="95" t="str">
        <f>IF(SP_SUL!AC441="","*",SP_SUL!AC441)</f>
        <v>*</v>
      </c>
      <c r="J437" s="96">
        <f>IF(SP_SUL!AA441="","*",SP_SUL!AA441)</f>
        <v>1</v>
      </c>
      <c r="K437" s="97">
        <f>IF(SP_SUL!AD441="","*",SP_SUL!AD441)</f>
        <v>0.29166666666666669</v>
      </c>
    </row>
    <row r="438" spans="2:11" hidden="1">
      <c r="B438" s="94" t="str">
        <f>IF(SP_SUL!Y442="","*",SP_SUL!Y442)</f>
        <v>OPORTUNIDADE</v>
      </c>
      <c r="C438" s="95">
        <f>IF(SP_SUL!B442="","*",SP_SUL!B442)</f>
        <v>46071</v>
      </c>
      <c r="D438" s="94" t="str">
        <f>IF(SP_SUL!D442="","*",SP_SUL!D442)</f>
        <v>ROBSON (TF-701)</v>
      </c>
      <c r="E438" s="94" t="str">
        <f>IF(SP_SUL!H442="","*",SP_SUL!H442)</f>
        <v>-</v>
      </c>
      <c r="F438" s="100" t="str">
        <f>IF(SP_SUL!M442="","*",SP_SUL!M442)</f>
        <v>ZDY-ZFY</v>
      </c>
      <c r="G438" s="95" t="str">
        <f>IF(SP_SUL!I442="","*",SP_SUL!I442)</f>
        <v>-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-</v>
      </c>
      <c r="K438" s="97" t="str">
        <f>IF(SP_SUL!AD442="","*",SP_SUL!AD442)</f>
        <v>*</v>
      </c>
    </row>
    <row r="439" spans="2:11" hidden="1">
      <c r="B439" s="94" t="str">
        <f>IF(SP_SUL!Y443="","*",SP_SUL!Y443)</f>
        <v>OPORTUNIDADE</v>
      </c>
      <c r="C439" s="95">
        <f>IF(SP_SUL!B443="","*",SP_SUL!B443)</f>
        <v>46071</v>
      </c>
      <c r="D439" s="94" t="str">
        <f>IF(SP_SUL!D443="","*",SP_SUL!D443)</f>
        <v>JACIANO (TF-674)</v>
      </c>
      <c r="E439" s="94" t="str">
        <f>IF(SP_SUL!H443="","*",SP_SUL!H443)</f>
        <v>-</v>
      </c>
      <c r="F439" s="100" t="str">
        <f>IF(SP_SUL!M443="","*",SP_SUL!M443)</f>
        <v>ZDY-ZFY</v>
      </c>
      <c r="G439" s="95" t="str">
        <f>IF(SP_SUL!I443="","*",SP_SUL!I443)</f>
        <v>-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-</v>
      </c>
      <c r="K439" s="97" t="str">
        <f>IF(SP_SUL!AD443="","*",SP_SUL!AD443)</f>
        <v>*</v>
      </c>
    </row>
    <row r="440" spans="2:11" hidden="1">
      <c r="B440" s="94" t="str">
        <f>IF(SP_SUL!Y444="","*",SP_SUL!Y444)</f>
        <v>OPORTUNIDADE</v>
      </c>
      <c r="C440" s="95">
        <f>IF(SP_SUL!B444="","*",SP_SUL!B444)</f>
        <v>46071</v>
      </c>
      <c r="D440" s="94" t="str">
        <f>IF(SP_SUL!D444="","*",SP_SUL!D444)</f>
        <v>OSMAR (TMA-677)</v>
      </c>
      <c r="E440" s="94" t="str">
        <f>IF(SP_SUL!H444="","*",SP_SUL!H444)</f>
        <v>-</v>
      </c>
      <c r="F440" s="100" t="str">
        <f>IF(SP_SUL!M444="","*",SP_SUL!M444)</f>
        <v>ZGA-ZCX</v>
      </c>
      <c r="G440" s="95" t="str">
        <f>IF(SP_SUL!I444="","*",SP_SUL!I444)</f>
        <v>-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-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OPORTUNIDADE</v>
      </c>
      <c r="C442" s="95">
        <f>IF(SP_SUL!B446="","*",SP_SUL!B446)</f>
        <v>46071</v>
      </c>
      <c r="D442" s="94" t="str">
        <f>IF(SP_SUL!D446="","*",SP_SUL!D446)</f>
        <v>EDSON (TP-780)</v>
      </c>
      <c r="E442" s="94" t="str">
        <f>IF(SP_SUL!H446="","*",SP_SUL!H446)</f>
        <v>-</v>
      </c>
      <c r="F442" s="100" t="str">
        <f>IF(SP_SUL!M446="","*",SP_SUL!M446)</f>
        <v>ZKE-ZWW</v>
      </c>
      <c r="G442" s="95" t="str">
        <f>IF(SP_SUL!I446="","*",SP_SUL!I446)</f>
        <v>-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-</v>
      </c>
      <c r="K442" s="97" t="str">
        <f>IF(SP_SUL!AD446="","*",SP_SUL!AD446)</f>
        <v>*</v>
      </c>
    </row>
    <row r="443" spans="2:11" hidden="1">
      <c r="B443" s="94" t="str">
        <f>IF(SP_SUL!Y447="","*",SP_SUL!Y447)</f>
        <v>OPORTUNIDADE</v>
      </c>
      <c r="C443" s="95">
        <f>IF(SP_SUL!B447="","*",SP_SUL!B447)</f>
        <v>46071</v>
      </c>
      <c r="D443" s="94" t="str">
        <f>IF(SP_SUL!D447="","*",SP_SUL!D447)</f>
        <v>W60</v>
      </c>
      <c r="E443" s="94" t="str">
        <f>IF(SP_SUL!H447="","*",SP_SUL!H447)</f>
        <v>102ZKW2</v>
      </c>
      <c r="F443" s="100" t="str">
        <f>IF(SP_SUL!M447="","*",SP_SUL!M447)</f>
        <v>ZKE-ZWW</v>
      </c>
      <c r="G443" s="95" t="str">
        <f>IF(SP_SUL!I447="","*",SP_SUL!I447)</f>
        <v>102ZKW2</v>
      </c>
      <c r="H443" s="95" t="str">
        <f>IF(SP_SUL!AB447="","*",SP_SUL!AB447)</f>
        <v>FIXO</v>
      </c>
      <c r="I443" s="95" t="str">
        <f>IF(SP_SUL!AC447="","*",SP_SUL!AC447)</f>
        <v>*</v>
      </c>
      <c r="J443" s="96">
        <f>IF(SP_SUL!AA447="","*",SP_SUL!AA447)</f>
        <v>1</v>
      </c>
      <c r="K443" s="97">
        <f>IF(SP_SUL!AD447="","*",SP_SUL!AD447)</f>
        <v>0.35416666666666669</v>
      </c>
    </row>
    <row r="444" spans="2:11" hidden="1">
      <c r="B444" s="94" t="str">
        <f>IF(SP_SUL!Y448="","*",SP_SUL!Y448)</f>
        <v>OPORTUNIDADE</v>
      </c>
      <c r="C444" s="95">
        <f>IF(SP_SUL!B448="","*",SP_SUL!B448)</f>
        <v>46071</v>
      </c>
      <c r="D444" s="94" t="str">
        <f>IF(SP_SUL!D448="","*",SP_SUL!D448)</f>
        <v>V89</v>
      </c>
      <c r="E444" s="94" t="str">
        <f>IF(SP_SUL!H448="","*",SP_SUL!H448)</f>
        <v>102ZKW2</v>
      </c>
      <c r="F444" s="100" t="str">
        <f>IF(SP_SUL!M448="","*",SP_SUL!M448)</f>
        <v>ZKW-ZLU</v>
      </c>
      <c r="G444" s="95" t="str">
        <f>IF(SP_SUL!I448="","*",SP_SUL!I448)</f>
        <v>102ZKW2</v>
      </c>
      <c r="H444" s="95" t="str">
        <f>IF(SP_SUL!AB448="","*",SP_SUL!AB448)</f>
        <v>FIXO</v>
      </c>
      <c r="I444" s="95" t="str">
        <f>IF(SP_SUL!AC448="","*",SP_SUL!AC448)</f>
        <v>*</v>
      </c>
      <c r="J444" s="96">
        <f>IF(SP_SUL!AA448="","*",SP_SUL!AA448)</f>
        <v>1</v>
      </c>
      <c r="K444" s="97">
        <f>IF(SP_SUL!AD448="","*",SP_SUL!AD448)</f>
        <v>0.35416666666666669</v>
      </c>
    </row>
    <row r="445" spans="2:11" hidden="1">
      <c r="B445" s="94" t="str">
        <f>IF(SP_SUL!Y449="","*",SP_SUL!Y449)</f>
        <v>OPORTUNIDADE</v>
      </c>
      <c r="C445" s="95">
        <f>IF(SP_SUL!B449="","*",SP_SUL!B449)</f>
        <v>46071</v>
      </c>
      <c r="D445" s="94" t="str">
        <f>IF(SP_SUL!D449="","*",SP_SUL!D449)</f>
        <v>E17</v>
      </c>
      <c r="E445" s="94" t="str">
        <f>IF(SP_SUL!H449="","*",SP_SUL!H449)</f>
        <v>102ZKW2</v>
      </c>
      <c r="F445" s="100" t="str">
        <f>IF(SP_SUL!M449="","*",SP_SUL!M449)</f>
        <v>ZKW-ZLU</v>
      </c>
      <c r="G445" s="95" t="str">
        <f>IF(SP_SUL!I449="","*",SP_SUL!I449)</f>
        <v>102ZKW2</v>
      </c>
      <c r="H445" s="95" t="str">
        <f>IF(SP_SUL!AB449="","*",SP_SUL!AB449)</f>
        <v>FIXO</v>
      </c>
      <c r="I445" s="95" t="str">
        <f>IF(SP_SUL!AC449="","*",SP_SUL!AC449)</f>
        <v>*</v>
      </c>
      <c r="J445" s="96">
        <f>IF(SP_SUL!AA449="","*",SP_SUL!AA449)</f>
        <v>1</v>
      </c>
      <c r="K445" s="97">
        <f>IF(SP_SUL!AD449="","*",SP_SUL!AD449)</f>
        <v>0.35416666666666669</v>
      </c>
    </row>
    <row r="446" spans="2:11" hidden="1">
      <c r="B446" s="94" t="str">
        <f>IF(SP_SUL!Y450="","*",SP_SUL!Y450)</f>
        <v>OPORTUNIDADE</v>
      </c>
      <c r="C446" s="95">
        <f>IF(SP_SUL!B450="","*",SP_SUL!B450)</f>
        <v>46071</v>
      </c>
      <c r="D446" s="94" t="str">
        <f>IF(SP_SUL!D450="","*",SP_SUL!D450)</f>
        <v>CLEBISON (TP-728)</v>
      </c>
      <c r="E446" s="94" t="str">
        <f>IF(SP_SUL!H450="","*",SP_SUL!H450)</f>
        <v>-</v>
      </c>
      <c r="F446" s="100" t="str">
        <f>IF(SP_SUL!M450="","*",SP_SUL!M450)</f>
        <v>ZEM</v>
      </c>
      <c r="G446" s="95" t="str">
        <f>IF(SP_SUL!I450="","*",SP_SUL!I450)</f>
        <v>-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-</v>
      </c>
      <c r="K446" s="97" t="str">
        <f>IF(SP_SUL!AD450="","*",SP_SUL!AD450)</f>
        <v>*</v>
      </c>
    </row>
    <row r="447" spans="2:11" hidden="1">
      <c r="B447" s="94" t="str">
        <f>IF(SP_SUL!Y451="","*",SP_SUL!Y451)</f>
        <v>OPORTUNIDADE</v>
      </c>
      <c r="C447" s="95">
        <f>IF(SP_SUL!B451="","*",SP_SUL!B451)</f>
        <v>46071</v>
      </c>
      <c r="D447" s="94" t="str">
        <f>IF(SP_SUL!D451="","*",SP_SUL!D451)</f>
        <v>ISMAEL(TP-726)</v>
      </c>
      <c r="E447" s="94" t="str">
        <f>IF(SP_SUL!H451="","*",SP_SUL!H451)</f>
        <v>-</v>
      </c>
      <c r="F447" s="100" t="str">
        <f>IF(SP_SUL!M451="","*",SP_SUL!M451)</f>
        <v>ZEM</v>
      </c>
      <c r="G447" s="95" t="str">
        <f>IF(SP_SUL!I451="","*",SP_SUL!I451)</f>
        <v>-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-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OPORTUNIDADE</v>
      </c>
      <c r="C449" s="95">
        <f>IF(SP_SUL!B453="","*",SP_SUL!B453)</f>
        <v>46071</v>
      </c>
      <c r="D449" s="94" t="str">
        <f>IF(SP_SUL!D453="","*",SP_SUL!D453)</f>
        <v>WALTER (TP-810)</v>
      </c>
      <c r="E449" s="94" t="str">
        <f>IF(SP_SUL!H453="","*",SP_SUL!H453)</f>
        <v>-</v>
      </c>
      <c r="F449" s="100" t="str">
        <f>IF(SP_SUL!M453="","*",SP_SUL!M453)</f>
        <v>ZEM-ZEJ</v>
      </c>
      <c r="G449" s="95" t="str">
        <f>IF(SP_SUL!I453="","*",SP_SUL!I453)</f>
        <v>-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-</v>
      </c>
      <c r="K449" s="97" t="str">
        <f>IF(SP_SUL!AD453="","*",SP_SUL!AD453)</f>
        <v>*</v>
      </c>
    </row>
    <row r="450" spans="2:11" hidden="1">
      <c r="B450" s="94" t="str">
        <f>IF(SP_SUL!Y454="","*",SP_SUL!Y454)</f>
        <v>OPORTUNIDADE</v>
      </c>
      <c r="C450" s="95">
        <f>IF(SP_SUL!B454="","*",SP_SUL!B454)</f>
        <v>46071</v>
      </c>
      <c r="D450" s="94" t="str">
        <f>IF(SP_SUL!D454="","*",SP_SUL!D454)</f>
        <v>ADENISON (TP-810)</v>
      </c>
      <c r="E450" s="94" t="str">
        <f>IF(SP_SUL!H454="","*",SP_SUL!H454)</f>
        <v>-</v>
      </c>
      <c r="F450" s="100" t="str">
        <f>IF(SP_SUL!M454="","*",SP_SUL!M454)</f>
        <v>ZEM-ZEJ</v>
      </c>
      <c r="G450" s="95" t="str">
        <f>IF(SP_SUL!I454="","*",SP_SUL!I454)</f>
        <v>-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-</v>
      </c>
      <c r="K450" s="97" t="str">
        <f>IF(SP_SUL!AD454="","*",SP_SUL!AD454)</f>
        <v>*</v>
      </c>
    </row>
    <row r="451" spans="2:11" hidden="1">
      <c r="B451" s="94" t="str">
        <f>IF(SP_SUL!Y455="","*",SP_SUL!Y455)</f>
        <v>OPORTUNIDADE</v>
      </c>
      <c r="C451" s="95">
        <f>IF(SP_SUL!B455="","*",SP_SUL!B455)</f>
        <v>46071</v>
      </c>
      <c r="D451" s="94" t="str">
        <f>IF(SP_SUL!D455="","*",SP_SUL!D455)</f>
        <v>MATEUS (TP-809)</v>
      </c>
      <c r="E451" s="94" t="str">
        <f>IF(SP_SUL!H455="","*",SP_SUL!H455)</f>
        <v>-</v>
      </c>
      <c r="F451" s="100" t="str">
        <f>IF(SP_SUL!M455="","*",SP_SUL!M455)</f>
        <v>ZEM-ZEJ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-</v>
      </c>
      <c r="K451" s="97" t="str">
        <f>IF(SP_SUL!AD455="","*",SP_SUL!AD455)</f>
        <v>*</v>
      </c>
    </row>
    <row r="452" spans="2:11" hidden="1">
      <c r="B452" s="94" t="str">
        <f>IF(SP_SUL!Y456="","*",SP_SUL!Y456)</f>
        <v>OPORTUNIDADE</v>
      </c>
      <c r="C452" s="95">
        <f>IF(SP_SUL!B456="","*",SP_SUL!B456)</f>
        <v>46071</v>
      </c>
      <c r="D452" s="94" t="str">
        <f>IF(SP_SUL!D456="","*",SP_SUL!D456)</f>
        <v>W61</v>
      </c>
      <c r="E452" s="94" t="str">
        <f>IF(SP_SUL!H456="","*",SP_SUL!H456)</f>
        <v>ZEV</v>
      </c>
      <c r="F452" s="100" t="str">
        <f>IF(SP_SUL!M456="","*",SP_SUL!M456)</f>
        <v>ZEV-ZPT</v>
      </c>
      <c r="G452" s="95" t="str">
        <f>IF(SP_SUL!I456="","*",SP_SUL!I456)</f>
        <v>ZPT</v>
      </c>
      <c r="H452" s="95" t="str">
        <f>IF(SP_SUL!AB456="","*",SP_SUL!AB456)</f>
        <v>FIXO</v>
      </c>
      <c r="I452" s="95" t="str">
        <f>IF(SP_SUL!AC456="","*",SP_SUL!AC456)</f>
        <v>*</v>
      </c>
      <c r="J452" s="96">
        <f>IF(SP_SUL!AA456="","*",SP_SUL!AA456)</f>
        <v>1</v>
      </c>
      <c r="K452" s="97">
        <f>IF(SP_SUL!AD456="","*",SP_SUL!AD456)</f>
        <v>0.47916666666666669</v>
      </c>
    </row>
    <row r="453" spans="2:11" hidden="1">
      <c r="B453" s="94" t="str">
        <f>IF(SP_SUL!Y457="","*",SP_SUL!Y457)</f>
        <v>OPORTUNIDADE</v>
      </c>
      <c r="C453" s="95">
        <f>IF(SP_SUL!B457="","*",SP_SUL!B457)</f>
        <v>46071</v>
      </c>
      <c r="D453" s="94" t="str">
        <f>IF(SP_SUL!D457="","*",SP_SUL!D457)</f>
        <v>HUELTON (TP-725)</v>
      </c>
      <c r="E453" s="94" t="str">
        <f>IF(SP_SUL!H457="","*",SP_SUL!H457)</f>
        <v>-</v>
      </c>
      <c r="F453" s="100" t="str">
        <f>IF(SP_SUL!M457="","*",SP_SUL!M457)</f>
        <v>ZPG-MRS</v>
      </c>
      <c r="G453" s="95" t="str">
        <f>IF(SP_SUL!I457="","*",SP_SUL!I457)</f>
        <v>-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-</v>
      </c>
      <c r="K453" s="97" t="str">
        <f>IF(SP_SUL!AD457="","*",SP_SUL!AD457)</f>
        <v>*</v>
      </c>
    </row>
    <row r="454" spans="2:11" hidden="1">
      <c r="B454" s="94" t="str">
        <f>IF(SP_SUL!Y458="","*",SP_SUL!Y458)</f>
        <v>OPORTUNIDADE</v>
      </c>
      <c r="C454" s="95">
        <f>IF(SP_SUL!B458="","*",SP_SUL!B458)</f>
        <v>46071</v>
      </c>
      <c r="D454" s="94" t="str">
        <f>IF(SP_SUL!D458="","*",SP_SUL!D458)</f>
        <v>ANDERSON (TF-680)</v>
      </c>
      <c r="E454" s="94" t="str">
        <f>IF(SP_SUL!H458="","*",SP_SUL!H458)</f>
        <v>-</v>
      </c>
      <c r="F454" s="100" t="str">
        <f>IF(SP_SUL!M458="","*",SP_SUL!M458)</f>
        <v>ZGP</v>
      </c>
      <c r="G454" s="95" t="str">
        <f>IF(SP_SUL!I458="","*",SP_SUL!I458)</f>
        <v>-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-</v>
      </c>
      <c r="K454" s="97" t="str">
        <f>IF(SP_SUL!AD458="","*",SP_SUL!AD458)</f>
        <v>*</v>
      </c>
    </row>
    <row r="455" spans="2:11" hidden="1">
      <c r="B455" s="94" t="str">
        <f>IF(SP_SUL!Y459="","*",SP_SUL!Y459)</f>
        <v>SIM</v>
      </c>
      <c r="C455" s="95">
        <f>IF(SP_SUL!B459="","*",SP_SUL!B459)</f>
        <v>46071</v>
      </c>
      <c r="D455" s="94" t="str">
        <f>IF(SP_SUL!D459="","*",SP_SUL!D459)</f>
        <v>A84</v>
      </c>
      <c r="E455" s="94" t="str">
        <f>IF(SP_SUL!H459="","*",SP_SUL!H459)</f>
        <v>ZPT105=1</v>
      </c>
      <c r="F455" s="100" t="str">
        <f>IF(SP_SUL!M459="","*",SP_SUL!M459)</f>
        <v>ZPT-ZWI</v>
      </c>
      <c r="G455" s="95" t="str">
        <f>IF(SP_SUL!I459="","*",SP_SUL!I459)</f>
        <v>ZWI</v>
      </c>
      <c r="H455" s="95" t="str">
        <f>IF(SP_SUL!AB459="","*",SP_SUL!AB459)</f>
        <v>FIXO</v>
      </c>
      <c r="I455" s="95" t="str">
        <f>IF(SP_SUL!AC459="","*",SP_SUL!AC459)</f>
        <v>*</v>
      </c>
      <c r="J455" s="96">
        <f>IF(SP_SUL!AA459="","*",SP_SUL!AA459)</f>
        <v>1</v>
      </c>
      <c r="K455" s="97">
        <f>IF(SP_SUL!AD459="","*",SP_SUL!AD459)</f>
        <v>0.29166666666666669</v>
      </c>
    </row>
    <row r="456" spans="2:11" hidden="1">
      <c r="B456" s="94" t="str">
        <f>IF(SP_SUL!Y460="","*",SP_SUL!Y460)</f>
        <v>OPORTUNIDADE</v>
      </c>
      <c r="C456" s="95">
        <f>IF(SP_SUL!B460="","*",SP_SUL!B460)</f>
        <v>46071</v>
      </c>
      <c r="D456" s="94" t="str">
        <f>IF(SP_SUL!D460="","*",SP_SUL!D460)</f>
        <v>W62</v>
      </c>
      <c r="E456" s="94" t="str">
        <f>IF(SP_SUL!H460="","*",SP_SUL!H460)</f>
        <v>ZPTZDR</v>
      </c>
      <c r="F456" s="100" t="str">
        <f>IF(SP_SUL!M460="","*",SP_SUL!M460)</f>
        <v>PAT-ZGM</v>
      </c>
      <c r="G456" s="95" t="str">
        <f>IF(SP_SUL!I460="","*",SP_SUL!I460)</f>
        <v>ZPTZDR</v>
      </c>
      <c r="H456" s="95" t="str">
        <f>IF(SP_SUL!AB460="","*",SP_SUL!AB460)</f>
        <v>FIXO</v>
      </c>
      <c r="I456" s="95" t="str">
        <f>IF(SP_SUL!AC460="","*",SP_SUL!AC460)</f>
        <v>*</v>
      </c>
      <c r="J456" s="96">
        <f>IF(SP_SUL!AA460="","*",SP_SUL!AA460)</f>
        <v>1</v>
      </c>
      <c r="K456" s="97">
        <f>IF(SP_SUL!AD460="","*",SP_SUL!AD460)</f>
        <v>0.29166666666666669</v>
      </c>
    </row>
    <row r="457" spans="2:11" hidden="1">
      <c r="B457" s="94" t="str">
        <f>IF(SP_SUL!Y461="","*",SP_SUL!Y461)</f>
        <v>OPORTUNIDADE</v>
      </c>
      <c r="C457" s="95">
        <f>IF(SP_SUL!B461="","*",SP_SUL!B461)</f>
        <v>46071</v>
      </c>
      <c r="D457" s="94" t="str">
        <f>IF(SP_SUL!D461="","*",SP_SUL!D461)</f>
        <v>DIEGO (TF-42)</v>
      </c>
      <c r="E457" s="94" t="str">
        <f>IF(SP_SUL!H461="","*",SP_SUL!H461)</f>
        <v>-</v>
      </c>
      <c r="F457" s="100" t="str">
        <f>IF(SP_SUL!M461="","*",SP_SUL!M461)</f>
        <v>PAT-ZGM</v>
      </c>
      <c r="G457" s="95" t="str">
        <f>IF(SP_SUL!I461="","*",SP_SUL!I461)</f>
        <v>-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-</v>
      </c>
      <c r="K457" s="97" t="str">
        <f>IF(SP_SUL!AD461="","*",SP_SUL!AD461)</f>
        <v>*</v>
      </c>
    </row>
    <row r="458" spans="2:11" hidden="1">
      <c r="B458" s="94" t="str">
        <f>IF(SP_SUL!Y462="","*",SP_SUL!Y462)</f>
        <v>OPORTUNIDADE</v>
      </c>
      <c r="C458" s="95">
        <f>IF(SP_SUL!B462="","*",SP_SUL!B462)</f>
        <v>46071</v>
      </c>
      <c r="D458" s="94" t="str">
        <f>IF(SP_SUL!D462="","*",SP_SUL!D462)</f>
        <v>EXPANSÃO TURMA 1</v>
      </c>
      <c r="E458" s="94" t="str">
        <f>IF(SP_SUL!H462="","*",SP_SUL!H462)</f>
        <v>-</v>
      </c>
      <c r="F458" s="100" t="str">
        <f>IF(SP_SUL!M462="","*",SP_SUL!M462)</f>
        <v>PAT-ZGM</v>
      </c>
      <c r="G458" s="95" t="str">
        <f>IF(SP_SUL!I462="","*",SP_SUL!I462)</f>
        <v>-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-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V95</v>
      </c>
      <c r="E461" s="94" t="str">
        <f>IF(SP_SUL!H465="","*",SP_SUL!H465)</f>
        <v>ZRX</v>
      </c>
      <c r="F461" s="100" t="str">
        <f>IF(SP_SUL!M465="","*",SP_SUL!M465)</f>
        <v>ZRX-ZXP</v>
      </c>
      <c r="G461" s="95" t="str">
        <f>IF(SP_SUL!I465="","*",SP_SUL!I465)</f>
        <v>ZXP</v>
      </c>
      <c r="H461" s="95" t="str">
        <f>IF(SP_SUL!AB465="","*",SP_SUL!AB465)</f>
        <v>ESCALA</v>
      </c>
      <c r="I461" s="95" t="str">
        <f>IF(SP_SUL!AC465="","*",SP_SUL!AC465)</f>
        <v>*</v>
      </c>
      <c r="J461" s="96">
        <f>IF(SP_SUL!AA465="","*",SP_SUL!AA465)</f>
        <v>1</v>
      </c>
      <c r="K461" s="97">
        <f>IF(SP_SUL!AD465="","*",SP_SUL!AD465)</f>
        <v>0.375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EXPANSÃO TURMA 1</v>
      </c>
      <c r="E462" s="94" t="str">
        <f>IF(SP_SUL!H466="","*",SP_SUL!H466)</f>
        <v>-</v>
      </c>
      <c r="F462" s="100" t="str">
        <f>IF(SP_SUL!M466="","*",SP_SUL!M466)</f>
        <v>ZCD</v>
      </c>
      <c r="G462" s="95" t="str">
        <f>IF(SP_SUL!I466="","*",SP_SUL!I466)</f>
        <v>-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-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>
        <f>IF(SP_SUL!B467="","*",SP_SUL!B467)</f>
        <v>46072</v>
      </c>
      <c r="D463" s="94" t="str">
        <f>IF(SP_SUL!D467="","*",SP_SUL!D467)</f>
        <v>KLECIO (TP-699)</v>
      </c>
      <c r="E463" s="94" t="str">
        <f>IF(SP_SUL!H467="","*",SP_SUL!H467)</f>
        <v>-</v>
      </c>
      <c r="F463" s="100" t="str">
        <f>IF(SP_SUL!M467="","*",SP_SUL!M467)</f>
        <v>ZAC-S</v>
      </c>
      <c r="G463" s="95" t="str">
        <f>IF(SP_SUL!I467="","*",SP_SUL!I467)</f>
        <v>-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-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>
        <f>IF(SP_SUL!B468="","*",SP_SUL!B468)</f>
        <v>46072</v>
      </c>
      <c r="D464" s="94" t="str">
        <f>IF(SP_SUL!D468="","*",SP_SUL!D468)</f>
        <v>E42</v>
      </c>
      <c r="E464" s="94" t="str">
        <f>IF(SP_SUL!H468="","*",SP_SUL!H468)</f>
        <v>ZBV3</v>
      </c>
      <c r="F464" s="100" t="str">
        <f>IF(SP_SUL!M468="","*",SP_SUL!M468)</f>
        <v>ZBM-ZHO</v>
      </c>
      <c r="G464" s="95" t="str">
        <f>IF(SP_SUL!I468="","*",SP_SUL!I468)</f>
        <v>ZBV3</v>
      </c>
      <c r="H464" s="95" t="str">
        <f>IF(SP_SUL!AB468="","*",SP_SUL!AB468)</f>
        <v>FIXO + ESCALA</v>
      </c>
      <c r="I464" s="95" t="str">
        <f>IF(SP_SUL!AC468="","*",SP_SUL!AC468)</f>
        <v>*</v>
      </c>
      <c r="J464" s="96" t="str">
        <f>IF(SP_SUL!AA468="","*",SP_SUL!AA468)</f>
        <v>3 (2fixo+1escala)</v>
      </c>
      <c r="K464" s="97">
        <f>IF(SP_SUL!AD468="","*",SP_SUL!AD468)</f>
        <v>0.41666666666666669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>
        <f>IF(SP_SUL!B471="","*",SP_SUL!B471)</f>
        <v>46072</v>
      </c>
      <c r="D467" s="94" t="str">
        <f>IF(SP_SUL!D471="","*",SP_SUL!D471)</f>
        <v>W59</v>
      </c>
      <c r="E467" s="94" t="str">
        <f>IF(SP_SUL!H471="","*",SP_SUL!H471)</f>
        <v>ZYU1</v>
      </c>
      <c r="F467" s="100" t="str">
        <f>IF(SP_SUL!M471="","*",SP_SUL!M471)</f>
        <v>ZDS</v>
      </c>
      <c r="G467" s="95" t="str">
        <f>IF(SP_SUL!I471="","*",SP_SUL!I471)</f>
        <v>ZYU1</v>
      </c>
      <c r="H467" s="95" t="str">
        <f>IF(SP_SUL!AB471="","*",SP_SUL!AB471)</f>
        <v>FIXO</v>
      </c>
      <c r="I467" s="95" t="str">
        <f>IF(SP_SUL!AC471="","*",SP_SUL!AC471)</f>
        <v>*</v>
      </c>
      <c r="J467" s="96" t="str">
        <f>IF(SP_SUL!AA471="","*",SP_SUL!AA471)</f>
        <v>1 Palazi</v>
      </c>
      <c r="K467" s="97">
        <f>IF(SP_SUL!AD471="","*",SP_SUL!AD471)</f>
        <v>0.29166666666666669</v>
      </c>
    </row>
    <row r="468" spans="2:11" hidden="1">
      <c r="B468" s="94" t="str">
        <f>IF(SP_SUL!Y472="","*",SP_SUL!Y472)</f>
        <v>*</v>
      </c>
      <c r="C468" s="95">
        <f>IF(SP_SUL!B472="","*",SP_SUL!B472)</f>
        <v>46072</v>
      </c>
      <c r="D468" s="94" t="str">
        <f>IF(SP_SUL!D472="","*",SP_SUL!D472)</f>
        <v>DANIEL (TP-647)</v>
      </c>
      <c r="E468" s="94" t="str">
        <f>IF(SP_SUL!H472="","*",SP_SUL!H472)</f>
        <v>-</v>
      </c>
      <c r="F468" s="100" t="str">
        <f>IF(SP_SUL!M472="","*",SP_SUL!M472)</f>
        <v>ZST</v>
      </c>
      <c r="G468" s="95" t="str">
        <f>IF(SP_SUL!I472="","*",SP_SUL!I472)</f>
        <v>-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-</v>
      </c>
      <c r="K468" s="97" t="str">
        <f>IF(SP_SUL!AD472="","*",SP_SUL!AD472)</f>
        <v>-</v>
      </c>
    </row>
    <row r="469" spans="2:11" hidden="1">
      <c r="B469" s="94" t="str">
        <f>IF(SP_SUL!Y473="","*",SP_SUL!Y473)</f>
        <v>*</v>
      </c>
      <c r="C469" s="95">
        <f>IF(SP_SUL!B473="","*",SP_SUL!B473)</f>
        <v>46072</v>
      </c>
      <c r="D469" s="94" t="str">
        <f>IF(SP_SUL!D473="","*",SP_SUL!D473)</f>
        <v>V93</v>
      </c>
      <c r="E469" s="94" t="str">
        <f>IF(SP_SUL!H473="","*",SP_SUL!H473)</f>
        <v>ZYU1</v>
      </c>
      <c r="F469" s="100" t="str">
        <f>IF(SP_SUL!M473="","*",SP_SUL!M473)</f>
        <v>ZYU-ZST</v>
      </c>
      <c r="G469" s="95" t="str">
        <f>IF(SP_SUL!I473="","*",SP_SUL!I473)</f>
        <v>ZYU1</v>
      </c>
      <c r="H469" s="95" t="str">
        <f>IF(SP_SUL!AB473="","*",SP_SUL!AB473)</f>
        <v>ESCALA</v>
      </c>
      <c r="I469" s="95" t="str">
        <f>IF(SP_SUL!AC473="","*",SP_SUL!AC473)</f>
        <v>AGD ACIONAMENTO PCM</v>
      </c>
      <c r="J469" s="96">
        <f>IF(SP_SUL!AA473="","*",SP_SUL!AA473)</f>
        <v>1</v>
      </c>
      <c r="K469" s="97">
        <f>IF(SP_SUL!AD473="","*",SP_SUL!AD473)</f>
        <v>0.33333333333333331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>
        <f>IF(SP_SUL!B477="","*",SP_SUL!B477)</f>
        <v>46072</v>
      </c>
      <c r="D473" s="94" t="str">
        <f>IF(SP_SUL!D477="","*",SP_SUL!D477)</f>
        <v>V89</v>
      </c>
      <c r="E473" s="94" t="str">
        <f>IF(SP_SUL!H477="","*",SP_SUL!H477)</f>
        <v>102ZKW2</v>
      </c>
      <c r="F473" s="100" t="str">
        <f>IF(SP_SUL!M477="","*",SP_SUL!M477)</f>
        <v>ZKW-ZLU</v>
      </c>
      <c r="G473" s="95" t="str">
        <f>IF(SP_SUL!I477="","*",SP_SUL!I477)</f>
        <v>102ZKW2</v>
      </c>
      <c r="H473" s="95" t="str">
        <f>IF(SP_SUL!AB477="","*",SP_SUL!AB477)</f>
        <v>FIXO</v>
      </c>
      <c r="I473" s="95" t="str">
        <f>IF(SP_SUL!AC477="","*",SP_SUL!AC477)</f>
        <v>*</v>
      </c>
      <c r="J473" s="96">
        <f>IF(SP_SUL!AA477="","*",SP_SUL!AA477)</f>
        <v>1</v>
      </c>
      <c r="K473" s="97">
        <f>IF(SP_SUL!AD477="","*",SP_SUL!AD477)</f>
        <v>0.29166666666666669</v>
      </c>
    </row>
    <row r="474" spans="2:11" hidden="1">
      <c r="B474" s="94" t="str">
        <f>IF(SP_SUL!Y478="","*",SP_SUL!Y478)</f>
        <v>*</v>
      </c>
      <c r="C474" s="95">
        <f>IF(SP_SUL!B478="","*",SP_SUL!B478)</f>
        <v>46072</v>
      </c>
      <c r="D474" s="94" t="str">
        <f>IF(SP_SUL!D478="","*",SP_SUL!D478)</f>
        <v>CLEBISON (TP-728)</v>
      </c>
      <c r="E474" s="94" t="str">
        <f>IF(SP_SUL!H478="","*",SP_SUL!H478)</f>
        <v>-</v>
      </c>
      <c r="F474" s="100" t="str">
        <f>IF(SP_SUL!M478="","*",SP_SUL!M478)</f>
        <v>ZKW-ZLU</v>
      </c>
      <c r="G474" s="95" t="str">
        <f>IF(SP_SUL!I478="","*",SP_SUL!I478)</f>
        <v>-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-</v>
      </c>
      <c r="K474" s="97" t="str">
        <f>IF(SP_SUL!AD478="","*",SP_SUL!AD478)</f>
        <v>-</v>
      </c>
    </row>
    <row r="475" spans="2:11" hidden="1">
      <c r="B475" s="94" t="str">
        <f>IF(SP_SUL!Y479="","*",SP_SUL!Y479)</f>
        <v>*</v>
      </c>
      <c r="C475" s="95">
        <f>IF(SP_SUL!B479="","*",SP_SUL!B479)</f>
        <v>46072</v>
      </c>
      <c r="D475" s="94" t="str">
        <f>IF(SP_SUL!D479="","*",SP_SUL!D479)</f>
        <v>ISMAEL(TP-726)</v>
      </c>
      <c r="E475" s="94" t="str">
        <f>IF(SP_SUL!H479="","*",SP_SUL!H479)</f>
        <v>-</v>
      </c>
      <c r="F475" s="100" t="str">
        <f>IF(SP_SUL!M479="","*",SP_SUL!M479)</f>
        <v>ZKW-ZLU</v>
      </c>
      <c r="G475" s="95" t="str">
        <f>IF(SP_SUL!I479="","*",SP_SUL!I479)</f>
        <v>-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-</v>
      </c>
      <c r="K475" s="97" t="str">
        <f>IF(SP_SUL!AD479="","*",SP_SUL!AD479)</f>
        <v>-</v>
      </c>
    </row>
    <row r="476" spans="2:11" hidden="1">
      <c r="B476" s="94" t="str">
        <f>IF(SP_SUL!Y480="","*",SP_SUL!Y480)</f>
        <v>*</v>
      </c>
      <c r="C476" s="95">
        <f>IF(SP_SUL!B480="","*",SP_SUL!B480)</f>
        <v>46072</v>
      </c>
      <c r="D476" s="94" t="str">
        <f>IF(SP_SUL!D480="","*",SP_SUL!D480)</f>
        <v>E17</v>
      </c>
      <c r="E476" s="94" t="str">
        <f>IF(SP_SUL!H480="","*",SP_SUL!H480)</f>
        <v>102ZKW2</v>
      </c>
      <c r="F476" s="100" t="str">
        <f>IF(SP_SUL!M480="","*",SP_SUL!M480)</f>
        <v>ZKW-ZLU</v>
      </c>
      <c r="G476" s="95" t="str">
        <f>IF(SP_SUL!I480="","*",SP_SUL!I480)</f>
        <v>102ZKW2</v>
      </c>
      <c r="H476" s="95" t="str">
        <f>IF(SP_SUL!AB480="","*",SP_SUL!AB480)</f>
        <v>FIXO</v>
      </c>
      <c r="I476" s="95" t="str">
        <f>IF(SP_SUL!AC480="","*",SP_SUL!AC480)</f>
        <v>*</v>
      </c>
      <c r="J476" s="96">
        <f>IF(SP_SUL!AA480="","*",SP_SUL!AA480)</f>
        <v>1</v>
      </c>
      <c r="K476" s="97">
        <f>IF(SP_SUL!AD480="","*",SP_SUL!AD480)</f>
        <v>0.29166666666666669</v>
      </c>
    </row>
    <row r="477" spans="2:11" hidden="1">
      <c r="B477" s="94" t="str">
        <f>IF(SP_SUL!Y481="","*",SP_SUL!Y481)</f>
        <v>*</v>
      </c>
      <c r="C477" s="95">
        <f>IF(SP_SUL!B481="","*",SP_SUL!B481)</f>
        <v>46072</v>
      </c>
      <c r="D477" s="94" t="str">
        <f>IF(SP_SUL!D481="","*",SP_SUL!D481)</f>
        <v>EDSON (TP-719)</v>
      </c>
      <c r="E477" s="94" t="str">
        <f>IF(SP_SUL!H481="","*",SP_SUL!H481)</f>
        <v>-</v>
      </c>
      <c r="F477" s="100" t="str">
        <f>IF(SP_SUL!M481="","*",SP_SUL!M481)</f>
        <v>ZKW-ZLU</v>
      </c>
      <c r="G477" s="95" t="str">
        <f>IF(SP_SUL!I481="","*",SP_SUL!I481)</f>
        <v>-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-</v>
      </c>
      <c r="K477" s="97" t="str">
        <f>IF(SP_SUL!AD481="","*",SP_SUL!AD481)</f>
        <v>-</v>
      </c>
    </row>
    <row r="478" spans="2:11" hidden="1">
      <c r="B478" s="94" t="str">
        <f>IF(SP_SUL!Y482="","*",SP_SUL!Y482)</f>
        <v>*</v>
      </c>
      <c r="C478" s="95">
        <f>IF(SP_SUL!B482="","*",SP_SUL!B482)</f>
        <v>46072</v>
      </c>
      <c r="D478" s="94" t="str">
        <f>IF(SP_SUL!D482="","*",SP_SUL!D482)</f>
        <v>W60</v>
      </c>
      <c r="E478" s="94" t="str">
        <f>IF(SP_SUL!H482="","*",SP_SUL!H482)</f>
        <v>102ZKW2</v>
      </c>
      <c r="F478" s="100" t="str">
        <f>IF(SP_SUL!M482="","*",SP_SUL!M482)</f>
        <v>ZKW-ZLU</v>
      </c>
      <c r="G478" s="95" t="str">
        <f>IF(SP_SUL!I482="","*",SP_SUL!I482)</f>
        <v>102ZKW2</v>
      </c>
      <c r="H478" s="95" t="str">
        <f>IF(SP_SUL!AB482="","*",SP_SUL!AB482)</f>
        <v>FIXO</v>
      </c>
      <c r="I478" s="95" t="str">
        <f>IF(SP_SUL!AC482="","*",SP_SUL!AC482)</f>
        <v>*</v>
      </c>
      <c r="J478" s="96" t="str">
        <f>IF(SP_SUL!AA482="","*",SP_SUL!AA482)</f>
        <v xml:space="preserve">1 Allan </v>
      </c>
      <c r="K478" s="97">
        <f>IF(SP_SUL!AD482="","*",SP_SUL!AD482)</f>
        <v>0.29166666666666669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>
        <f>IF(SP_SUL!B485="","*",SP_SUL!B485)</f>
        <v>46072</v>
      </c>
      <c r="D481" s="94" t="str">
        <f>IF(SP_SUL!D485="","*",SP_SUL!D485)</f>
        <v>A84</v>
      </c>
      <c r="E481" s="94" t="str">
        <f>IF(SP_SUL!H485="","*",SP_SUL!H485)</f>
        <v>ZEM1</v>
      </c>
      <c r="F481" s="100" t="str">
        <f>IF(SP_SUL!M485="","*",SP_SUL!M485)</f>
        <v>ZEM-ZKE</v>
      </c>
      <c r="G481" s="95" t="str">
        <f>IF(SP_SUL!I485="","*",SP_SUL!I485)</f>
        <v>ZKEZGA1</v>
      </c>
      <c r="H481" s="95" t="str">
        <f>IF(SP_SUL!AB485="","*",SP_SUL!AB485)</f>
        <v>FIXO</v>
      </c>
      <c r="I481" s="95" t="str">
        <f>IF(SP_SUL!AC485="","*",SP_SUL!AC485)</f>
        <v>*</v>
      </c>
      <c r="J481" s="96">
        <f>IF(SP_SUL!AA485="","*",SP_SUL!AA485)</f>
        <v>1</v>
      </c>
      <c r="K481" s="97">
        <f>IF(SP_SUL!AD485="","*",SP_SUL!AD485)</f>
        <v>0.29166666666666669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8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5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00B6560E-769F-4A3E-82DA-F9B0212F82D1}"/>
</file>

<file path=customXml/itemProps4.xml><?xml version="1.0" encoding="utf-8"?>
<ds:datastoreItem xmlns:ds="http://schemas.openxmlformats.org/officeDocument/2006/customXml" ds:itemID="{AE577B29-A12D-44B2-AE2B-B358D5AF3846}"/>
</file>

<file path=customXml/itemProps5.xml><?xml version="1.0" encoding="utf-8"?>
<ds:datastoreItem xmlns:ds="http://schemas.openxmlformats.org/officeDocument/2006/customXml" ds:itemID="{4608C99A-D5C0-4BAB-A14A-675B05614C8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2026-02-18T16:59:09Z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