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78" documentId="120_S{118792C3-22EF-5104-A093-F22BFE3913F3}" xr6:coauthVersionLast="47" xr6:coauthVersionMax="47" xr10:uidLastSave="{CE07C24B-6908-4EC2-B68B-6FD10239F7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4" i="1" l="1" a="1"/>
  <c r="N284" i="1" s="1"/>
  <c r="M284" i="1" a="1"/>
  <c r="M284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<sst xmlns="http://schemas.openxmlformats.org/spreadsheetml/2006/main" count="6482" uniqueCount="1463">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</sst>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31" sqref="BK2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 t="s">
        <v>1371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 t="s">
        <v>1371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1372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1373</v>
      </c>
      <c r="BK231" s="18" t="s">
        <v>1374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1375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1376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1377</v>
      </c>
      <c r="BK238" s="18" t="s">
        <v>1377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1377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1378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1379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1380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1387</v>
      </c>
      <c r="I247" s="106" t="s">
        <v>1387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1389</v>
      </c>
      <c r="BK247" s="18" t="s">
        <v>1389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1390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1387</v>
      </c>
      <c r="I248" s="106" t="s">
        <v>1387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1391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1392</v>
      </c>
      <c r="BK252" s="18" t="s">
        <v>1392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1392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1393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1376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</v>
      </c>
      <c r="B274" s="102"/>
      <c r="C274" s="135" t="str">
        <f>IF(BS_CONTROLE[[#This Row],[DATA]]="","",WEEKNUM(BS_CONTROLE[[#This Row],[DATA]]))</f>
        <v/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>ADENISON (TP-810)</v>
      </c>
      <c r="B275" s="102"/>
      <c r="C275" s="135" t="str">
        <f>IF(BS_CONTROLE[[#This Row],[DATA]]="","",WEEKNUM(BS_CONTROLE[[#This Row],[DATA]]))</f>
        <v/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A8446064</v>
      </c>
      <c r="B283" s="102">
        <v>46064</v>
      </c>
      <c r="C283" s="135">
        <f>IF(BS_CONTROLE[[#This Row],[DATA]]="","",WEEKNUM(BS_CONTROLE[[#This Row],[DATA]]))</f>
        <v>7</v>
      </c>
      <c r="D283" s="104" t="s">
        <v>723</v>
      </c>
      <c r="E283" s="159">
        <v>277</v>
      </c>
      <c r="F283" s="126" t="s">
        <v>614</v>
      </c>
      <c r="G283" s="142" t="str">
        <f>IF(D283="","*",VLOOKUP(F283,BS_ATIVIDADE[],3,FALSE))</f>
        <v>DETECÇÃO</v>
      </c>
      <c r="H283" s="106" t="s">
        <v>1150</v>
      </c>
      <c r="I283" s="106" t="s">
        <v>1394</v>
      </c>
      <c r="J283" s="105">
        <v>92</v>
      </c>
      <c r="K283" s="105">
        <v>66</v>
      </c>
      <c r="L283" s="105" t="s">
        <v>593</v>
      </c>
      <c r="M283" s="127" t="s">
        <v>11</v>
      </c>
      <c r="N283" s="127" t="s">
        <v>1354</v>
      </c>
      <c r="O283" s="106">
        <v>0.3125</v>
      </c>
      <c r="P283" s="106">
        <v>4.1666666666666664E-2</v>
      </c>
      <c r="Q283" s="105">
        <v>52</v>
      </c>
      <c r="R283" s="10" t="str">
        <f>IFERROR(_xlfn.XLOOKUP(F283, BS_ATIVIDADE[ATIVIDADE],BS_ATIVIDADE[UNIDADE] ), "*")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3" s="105" t="s">
        <v>1346</v>
      </c>
      <c r="W283" s="151" t="s">
        <v>1347</v>
      </c>
      <c r="X283" s="104" t="s">
        <v>416</v>
      </c>
      <c r="Y283" s="129"/>
      <c r="Z283" s="104"/>
      <c r="AA283" s="105">
        <v>1</v>
      </c>
      <c r="AB283" s="103" t="s">
        <v>412</v>
      </c>
      <c r="AC283" s="152"/>
      <c r="AD283" s="107">
        <v>0.29166666666666669</v>
      </c>
      <c r="AE283" s="105">
        <v>6293</v>
      </c>
      <c r="AF283" s="105"/>
      <c r="AG283" s="105"/>
      <c r="AH283" s="15"/>
      <c r="AI283" s="126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ZEV-2</v>
      </c>
      <c r="AL283" s="31" t="str">
        <f>BS_CONTROLE[[#This Row],[Local - Encerramento]]</f>
        <v>ZPT109</v>
      </c>
      <c r="AM283" s="105" t="str">
        <f>IF(BS_CONTROLE[[#This Row],[Entre - Estações]]=0, "-", BS_CONTROLE[[#This Row],[Entre - Estações]])</f>
        <v>ZEV-ZPT</v>
      </c>
      <c r="AN283" s="105" t="str">
        <f>IF(BS_CONTROLE[[#This Row],[SB]]=0, "-", BS_CONTROLE[[#This Row],[SB]])</f>
        <v>ZEVZPT</v>
      </c>
      <c r="AO283" s="105">
        <f>IF(BS_CONTROLE[[#This Row],[SUB]]=0, "-", BS_CONTROLE[[#This Row],[SUB]])</f>
        <v>92</v>
      </c>
      <c r="AP283" s="105">
        <f>BS_CONTROLE[[#This Row],[KM - Inicio]]</f>
        <v>66</v>
      </c>
      <c r="AQ283" s="105">
        <f>BS_CONTROLE[[#This Row],[KM - Inicio]]</f>
        <v>66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 hidden="1">
      <c r="A284" s="47" t="str">
        <f t="shared" si="27"/>
        <v>DIEGO (TF-42)46064</v>
      </c>
      <c r="B284" s="102">
        <v>46064</v>
      </c>
      <c r="C284" s="135">
        <f>IF(BS_CONTROLE[[#This Row],[DATA]]="","",WEEKNUM(BS_CONTROLE[[#This Row],[DATA]]))</f>
        <v>7</v>
      </c>
      <c r="D284" s="104" t="s">
        <v>870</v>
      </c>
      <c r="E284" s="159">
        <v>93</v>
      </c>
      <c r="F284" s="126" t="s">
        <v>671</v>
      </c>
      <c r="G284" s="142" t="str">
        <f>IF(D284="","*",VLOOKUP(F284,BS_ATIVIDADE[],3,FALSE))</f>
        <v>LIMPEZA LASTRO</v>
      </c>
      <c r="H284" s="106" t="s">
        <v>593</v>
      </c>
      <c r="I284" s="106" t="s">
        <v>593</v>
      </c>
      <c r="J284" s="105">
        <v>53</v>
      </c>
      <c r="K284" s="105">
        <v>109.05</v>
      </c>
      <c r="L284" s="105" t="s">
        <v>593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84" s="106">
        <v>0.41666666666666669</v>
      </c>
      <c r="P284" s="106">
        <v>8.3333333333333329E-2</v>
      </c>
      <c r="Q284" s="105">
        <v>30</v>
      </c>
      <c r="R284" s="10" t="str">
        <f>IFERROR(_xlfn.XLOOKUP(F284, BS_ATIVIDADE[ATIVIDADE],BS_ATIVIDADE[UNIDADE] ), "*")</f>
        <v>M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4" s="105" t="s">
        <v>1104</v>
      </c>
      <c r="W284" s="151" t="s">
        <v>1191</v>
      </c>
      <c r="X284" s="104" t="s">
        <v>421</v>
      </c>
      <c r="Y284" s="129"/>
      <c r="Z284" s="104"/>
      <c r="AA284" s="105" t="s">
        <v>593</v>
      </c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LIMPEZA LASTRO</v>
      </c>
      <c r="AJ284" s="9" t="str">
        <f>IF(BS_CONTROLE[[#This Row],[Atividade]]=0, "-", BS_CONTROLE[[#This Row],[Atividade]])</f>
        <v>LIMPEZA LASTRO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PAT-ZGM</v>
      </c>
      <c r="AN284" s="105" t="str">
        <f>IF(BS_CONTROLE[[#This Row],[SB]]=0, "-", BS_CONTROLE[[#This Row],[SB]])</f>
        <v>PAT1102</v>
      </c>
      <c r="AO284" s="105">
        <f>IF(BS_CONTROLE[[#This Row],[SUB]]=0, "-", BS_CONTROLE[[#This Row],[SUB]])</f>
        <v>53</v>
      </c>
      <c r="AP284" s="105">
        <f>BS_CONTROLE[[#This Row],[KM - Inicio]]</f>
        <v>109.05</v>
      </c>
      <c r="AQ284" s="105">
        <f>BS_CONTROLE[[#This Row],[KM - Inicio]]</f>
        <v>109.05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M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EXPANSÃO TURMA 146064</v>
      </c>
      <c r="B285" s="102">
        <v>46064</v>
      </c>
      <c r="C285" s="135">
        <f>IF(BS_CONTROLE[[#This Row],[DATA]]="","",WEEKNUM(BS_CONTROLE[[#This Row],[DATA]]))</f>
        <v>7</v>
      </c>
      <c r="D285" s="104" t="s">
        <v>594</v>
      </c>
      <c r="E285" s="159">
        <v>279</v>
      </c>
      <c r="F285" s="126" t="s">
        <v>638</v>
      </c>
      <c r="G285" s="142" t="str">
        <f>IF(D285="","*",VLOOKUP(F285,BS_ATIVIDADE[],3,FALSE))</f>
        <v>EXPANSÃO</v>
      </c>
      <c r="H285" s="106" t="s">
        <v>593</v>
      </c>
      <c r="I285" s="106" t="s">
        <v>593</v>
      </c>
      <c r="J285" s="105">
        <v>53</v>
      </c>
      <c r="K285" s="105">
        <v>123.35</v>
      </c>
      <c r="L285" s="105" t="s">
        <v>593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5" s="106">
        <v>0.33333333333333331</v>
      </c>
      <c r="P285" s="106">
        <v>8.3333333333333329E-2</v>
      </c>
      <c r="Q285" s="105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5" s="105" t="s">
        <v>1113</v>
      </c>
      <c r="W285" s="151" t="s">
        <v>1395</v>
      </c>
      <c r="X285" s="104" t="s">
        <v>421</v>
      </c>
      <c r="Y285" s="129"/>
      <c r="Z285" s="104"/>
      <c r="AA285" s="105" t="s">
        <v>593</v>
      </c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EXPANSÃO - OUTRA ATIVIDADE</v>
      </c>
      <c r="AJ285" s="9" t="str">
        <f>IF(BS_CONTROLE[[#This Row],[Atividade]]=0, "-", BS_CONTROLE[[#This Row],[Atividade]])</f>
        <v>EXPANSÃO - OUTRA ATIVIDADE</v>
      </c>
      <c r="AK285" s="31" t="str">
        <f>BS_CONTROLE[[#This Row],[Local - Partida]]</f>
        <v>-</v>
      </c>
      <c r="AL285" s="31" t="str">
        <f>BS_CONTROLE[[#This Row],[Local - Encerramento]]</f>
        <v>-</v>
      </c>
      <c r="AM285" s="105" t="str">
        <f>IF(BS_CONTROLE[[#This Row],[Entre - Estações]]=0, "-", BS_CONTROLE[[#This Row],[Entre - Estações]])</f>
        <v>ZZV-ZPG</v>
      </c>
      <c r="AN285" s="105" t="str">
        <f>IF(BS_CONTROLE[[#This Row],[SB]]=0, "-", BS_CONTROLE[[#This Row],[SB]])</f>
        <v>ZPGZZV</v>
      </c>
      <c r="AO285" s="105">
        <f>IF(BS_CONTROLE[[#This Row],[SUB]]=0, "-", BS_CONTROLE[[#This Row],[SUB]])</f>
        <v>53</v>
      </c>
      <c r="AP285" s="105">
        <f>BS_CONTROLE[[#This Row],[KM - Inicio]]</f>
        <v>123.35</v>
      </c>
      <c r="AQ285" s="105">
        <f>BS_CONTROLE[[#This Row],[KM - Inicio]]</f>
        <v>123.35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Produção e Intervalo</v>
      </c>
      <c r="BR285" s="19">
        <f t="shared" si="29"/>
        <v>0</v>
      </c>
      <c r="BS285" s="19">
        <f t="shared" si="30"/>
        <v>0</v>
      </c>
      <c r="BT285" s="8" t="str">
        <f t="shared" si="31"/>
        <v/>
      </c>
    </row>
    <row r="286" spans="1:72" hidden="1">
      <c r="A286" s="47" t="str">
        <f t="shared" si="27"/>
        <v>EXPANSÃO TURMA 146064</v>
      </c>
      <c r="B286" s="102">
        <v>46064</v>
      </c>
      <c r="C286" s="135">
        <f>IF(BS_CONTROLE[[#This Row],[DATA]]="","",WEEKNUM(BS_CONTROLE[[#This Row],[DATA]]))</f>
        <v>7</v>
      </c>
      <c r="D286" s="104" t="s">
        <v>594</v>
      </c>
      <c r="E286" s="159">
        <v>280</v>
      </c>
      <c r="F286" s="126" t="s">
        <v>654</v>
      </c>
      <c r="G286" s="142" t="str">
        <f>IF(D286="","*",VLOOKUP(F286,BS_ATIVIDADE[],3,FALSE))</f>
        <v>EXPANSÃO</v>
      </c>
      <c r="H286" s="106" t="s">
        <v>593</v>
      </c>
      <c r="I286" s="106" t="s">
        <v>593</v>
      </c>
      <c r="J286" s="105">
        <v>53</v>
      </c>
      <c r="K286" s="105">
        <v>123.76</v>
      </c>
      <c r="L286" s="105" t="s">
        <v>593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6" s="127" t="s">
        <v>142</v>
      </c>
      <c r="O286" s="106">
        <v>0.33333333333333331</v>
      </c>
      <c r="P286" s="106">
        <v>8.3333333333333329E-2</v>
      </c>
      <c r="Q286" s="105">
        <v>1</v>
      </c>
      <c r="R286" s="10" t="str">
        <f>IFERROR(_xlfn.XLOOKUP(F286, BS_ATIVIDADE[ATIVIDADE],BS_ATIVIDADE[UNIDADE] ), "*")</f>
        <v>Nº DE SOLDA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6" s="105" t="s">
        <v>1113</v>
      </c>
      <c r="W286" s="151" t="s">
        <v>1055</v>
      </c>
      <c r="X286" s="104" t="s">
        <v>421</v>
      </c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EXPANSÃO - SOLDA</v>
      </c>
      <c r="AJ286" s="9" t="str">
        <f>IF(BS_CONTROLE[[#This Row],[Atividade]]=0, "-", BS_CONTROLE[[#This Row],[Atividade]])</f>
        <v>EXPANSÃO - SOLDA</v>
      </c>
      <c r="AK286" s="31" t="str">
        <f>BS_CONTROLE[[#This Row],[Local - Partida]]</f>
        <v>-</v>
      </c>
      <c r="AL286" s="31" t="str">
        <f>BS_CONTROLE[[#This Row],[Local - Encerramento]]</f>
        <v>-</v>
      </c>
      <c r="AM286" s="105" t="str">
        <f>IF(BS_CONTROLE[[#This Row],[Entre - Estações]]=0, "-", BS_CONTROLE[[#This Row],[Entre - Estações]])</f>
        <v>ZZV-ZPG</v>
      </c>
      <c r="AN286" s="105" t="str">
        <f>IF(BS_CONTROLE[[#This Row],[SB]]=0, "-", BS_CONTROLE[[#This Row],[SB]])</f>
        <v>ZPGRUM2</v>
      </c>
      <c r="AO286" s="105">
        <f>IF(BS_CONTROLE[[#This Row],[SUB]]=0, "-", BS_CONTROLE[[#This Row],[SUB]])</f>
        <v>53</v>
      </c>
      <c r="AP286" s="105">
        <f>BS_CONTROLE[[#This Row],[KM - Inicio]]</f>
        <v>123.76</v>
      </c>
      <c r="AQ286" s="105">
        <f>BS_CONTROLE[[#This Row],[KM - Inicio]]</f>
        <v>123.76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Nº DE SOLDA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1397</v>
      </c>
      <c r="C4" s="160" t="s">
        <v>1398</v>
      </c>
      <c r="D4" s="160" t="s">
        <v>1399</v>
      </c>
      <c r="E4" s="160" t="s">
        <v>1400</v>
      </c>
      <c r="F4" s="160" t="s">
        <v>4</v>
      </c>
      <c r="G4" s="160" t="s">
        <v>1401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1402</v>
      </c>
      <c r="C6" s="161">
        <v>407867</v>
      </c>
      <c r="D6" s="161" t="s">
        <v>1403</v>
      </c>
      <c r="E6" s="161" t="s">
        <v>824</v>
      </c>
      <c r="F6" s="161" t="s">
        <v>1404</v>
      </c>
      <c r="G6" s="162"/>
    </row>
    <row r="7" spans="2:7">
      <c r="B7" s="161" t="s">
        <v>1405</v>
      </c>
      <c r="C7" s="161">
        <v>293644</v>
      </c>
      <c r="D7" s="161" t="s">
        <v>1406</v>
      </c>
      <c r="E7" s="161" t="s">
        <v>824</v>
      </c>
      <c r="F7" s="161" t="s">
        <v>1404</v>
      </c>
      <c r="G7" s="162"/>
    </row>
    <row r="8" spans="2:7">
      <c r="B8" s="161" t="s">
        <v>1407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1408</v>
      </c>
      <c r="C9" s="161">
        <v>256790</v>
      </c>
      <c r="D9" s="161" t="s">
        <v>1409</v>
      </c>
      <c r="E9" s="161" t="s">
        <v>825</v>
      </c>
      <c r="F9" s="161" t="s">
        <v>1410</v>
      </c>
      <c r="G9" s="162">
        <v>46357</v>
      </c>
    </row>
    <row r="10" spans="2:7">
      <c r="B10" s="161" t="s">
        <v>1411</v>
      </c>
      <c r="C10" s="161">
        <v>265193</v>
      </c>
      <c r="D10" s="161" t="s">
        <v>1412</v>
      </c>
      <c r="E10" s="161" t="s">
        <v>826</v>
      </c>
      <c r="F10" s="161" t="s">
        <v>54</v>
      </c>
      <c r="G10" s="161" t="s">
        <v>1413</v>
      </c>
    </row>
    <row r="11" spans="2:7">
      <c r="B11" s="161" t="s">
        <v>1414</v>
      </c>
      <c r="C11" s="161">
        <v>293716</v>
      </c>
      <c r="D11" s="161" t="s">
        <v>1415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1416</v>
      </c>
      <c r="C12" s="161">
        <v>257258</v>
      </c>
      <c r="D12" s="161" t="s">
        <v>1417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1418</v>
      </c>
      <c r="C13" s="161">
        <v>371147</v>
      </c>
      <c r="D13" s="161" t="s">
        <v>1419</v>
      </c>
      <c r="E13" s="161" t="s">
        <v>827</v>
      </c>
      <c r="F13" s="161" t="s">
        <v>71</v>
      </c>
      <c r="G13" s="161" t="s">
        <v>1413</v>
      </c>
    </row>
    <row r="14" spans="2:7">
      <c r="B14" s="161" t="s">
        <v>1420</v>
      </c>
      <c r="C14" s="161">
        <v>259230</v>
      </c>
      <c r="D14" s="161" t="s">
        <v>1421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1422</v>
      </c>
      <c r="C15" s="161">
        <v>370705</v>
      </c>
      <c r="D15" s="161"/>
      <c r="E15" s="161" t="s">
        <v>827</v>
      </c>
      <c r="F15" s="161" t="s">
        <v>71</v>
      </c>
      <c r="G15" s="161" t="s">
        <v>1413</v>
      </c>
    </row>
    <row r="16" spans="2:7">
      <c r="B16" s="161" t="s">
        <v>1423</v>
      </c>
      <c r="C16" s="161">
        <v>258542</v>
      </c>
      <c r="D16" s="161" t="s">
        <v>1424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1425</v>
      </c>
      <c r="C17" s="161">
        <v>257050</v>
      </c>
      <c r="D17" s="161" t="s">
        <v>1426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1428</v>
      </c>
      <c r="D4" s="163" t="s">
        <v>1429</v>
      </c>
      <c r="E4" s="163" t="s">
        <v>1430</v>
      </c>
      <c r="F4" s="160" t="s">
        <v>1431</v>
      </c>
      <c r="G4" s="163" t="s">
        <v>1432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1433</v>
      </c>
      <c r="G9" s="167"/>
    </row>
    <row r="10" spans="2:7" ht="19.5" customHeight="1">
      <c r="B10" s="167" t="s">
        <v>1435</v>
      </c>
      <c r="C10" s="167">
        <v>9038</v>
      </c>
      <c r="D10" s="168">
        <v>46063</v>
      </c>
      <c r="E10" s="167">
        <v>11450</v>
      </c>
      <c r="F10" s="169" t="s">
        <v>1436</v>
      </c>
      <c r="G10" s="167"/>
    </row>
    <row r="11" spans="2:7" ht="19.5" customHeight="1">
      <c r="B11" s="167" t="s">
        <v>744</v>
      </c>
      <c r="C11" s="167" t="s">
        <v>1437</v>
      </c>
      <c r="D11" s="168">
        <v>46056</v>
      </c>
      <c r="E11" s="167">
        <v>9100</v>
      </c>
      <c r="F11" s="169" t="s">
        <v>1438</v>
      </c>
      <c r="G11" s="167" t="s">
        <v>1439</v>
      </c>
    </row>
    <row r="12" spans="2:7" ht="19.5" customHeight="1">
      <c r="B12" s="167" t="s">
        <v>744</v>
      </c>
      <c r="C12" s="167" t="s">
        <v>1440</v>
      </c>
      <c r="D12" s="168">
        <v>46058</v>
      </c>
      <c r="E12" s="167">
        <v>12000</v>
      </c>
      <c r="F12" s="169" t="s">
        <v>1433</v>
      </c>
      <c r="G12" s="167"/>
    </row>
    <row r="13" spans="2:7" ht="19.5" customHeight="1">
      <c r="B13" s="167" t="s">
        <v>744</v>
      </c>
      <c r="C13" s="167" t="s">
        <v>1441</v>
      </c>
      <c r="D13" s="168">
        <v>46058</v>
      </c>
      <c r="E13" s="167">
        <v>12000</v>
      </c>
      <c r="F13" s="169" t="s">
        <v>1433</v>
      </c>
      <c r="G13" s="167"/>
    </row>
    <row r="14" spans="2:7" ht="19.5" customHeight="1">
      <c r="B14" s="167" t="s">
        <v>744</v>
      </c>
      <c r="C14" s="167" t="s">
        <v>1442</v>
      </c>
      <c r="D14" s="168">
        <v>46058</v>
      </c>
      <c r="E14" s="167">
        <v>13800</v>
      </c>
      <c r="F14" s="169" t="s">
        <v>1433</v>
      </c>
      <c r="G14" s="167" t="s">
        <v>1443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1444</v>
      </c>
      <c r="D5" s="216"/>
      <c r="E5" s="216"/>
      <c r="F5" s="216"/>
      <c r="G5" s="216"/>
      <c r="H5" s="216"/>
      <c r="I5" s="216"/>
      <c r="J5" s="217"/>
      <c r="K5" s="218" t="s">
        <v>1445</v>
      </c>
      <c r="L5" s="219"/>
      <c r="M5" s="219"/>
      <c r="N5" s="219"/>
      <c r="O5" s="220" t="s">
        <v>1446</v>
      </c>
      <c r="P5" s="221"/>
    </row>
    <row r="6" spans="1:16" s="74" customFormat="1" ht="15" customHeight="1">
      <c r="A6" s="66" t="s">
        <v>1447</v>
      </c>
      <c r="B6" s="75" t="s">
        <v>1448</v>
      </c>
      <c r="C6" s="76" t="s">
        <v>992</v>
      </c>
      <c r="D6" s="77" t="s">
        <v>993</v>
      </c>
      <c r="E6" s="76" t="s">
        <v>1449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1450</v>
      </c>
      <c r="M6" s="80" t="s">
        <v>611</v>
      </c>
      <c r="N6" s="81" t="s">
        <v>987</v>
      </c>
      <c r="O6" s="158" t="s">
        <v>1030</v>
      </c>
      <c r="P6" s="133" t="s">
        <v>1451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TP pronto 12h50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TP pronto 12h50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 t="str">
        <f>IF(SP_SUL!AK274="","*",SP_SUL!AK274)</f>
        <v>-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ADENISON (TP-810)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46064</v>
      </c>
      <c r="B283" s="83" t="str">
        <f>IF(SP_SUL!X283="","*",SP_SUL!X283)</f>
        <v>Contrato</v>
      </c>
      <c r="C283" s="83" t="str">
        <f>IF(SP_SUL!S283="","*",SP_SUL!S283)</f>
        <v>SP SUL</v>
      </c>
      <c r="D283" s="83" t="str">
        <f>IF(SP_SUL!T283="","*",SP_SUL!T283)</f>
        <v>ZEV-ZPT</v>
      </c>
      <c r="E283" s="83" t="str">
        <f>IF(SP_SUL!D283="","*",SP_SUL!D283)</f>
        <v>A84</v>
      </c>
      <c r="F283" s="83" t="str">
        <f>IF(SP_SUL!H283="","*",SP_SUL!H283)</f>
        <v>ZEV-2</v>
      </c>
      <c r="G283" s="83" t="str">
        <f>IF(SP_SUL!M283="","*",SP_SUL!M283)</f>
        <v>ZEV-ZPT</v>
      </c>
      <c r="H283" s="116">
        <f>IF(SP_SUL!K283="","*",SP_SUL!K283)</f>
        <v>66</v>
      </c>
      <c r="I283" s="113">
        <f>IF(SP_SUL!O283="","*",SP_SUL!O283)</f>
        <v>0.3125</v>
      </c>
      <c r="J283" s="113">
        <f>IF(SP_SUL!P283="","*",SP_SUL!P283)</f>
        <v>4.1666666666666664E-2</v>
      </c>
      <c r="K283" s="83" t="str">
        <f>IF(SP_SUL!AK283="","*",SP_SUL!AK283)</f>
        <v>ZEV-2</v>
      </c>
      <c r="L283" s="83" t="str">
        <f>IF(SP_SUL!AM283="","*",SP_SUL!AM283)</f>
        <v>ZEV-ZPT</v>
      </c>
      <c r="M283" s="83">
        <f>IF(SP_SUL!AP283="","*",SP_SUL!AP283)</f>
        <v>66</v>
      </c>
      <c r="N283" s="83" t="str">
        <f>IF(SP_SUL!AM283="","*",SP_SUL!AM283)</f>
        <v>ZEV-ZPT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46064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ZPT-ZPG</v>
      </c>
      <c r="E284" s="83" t="str">
        <f>IF(SP_SUL!D284="","*",SP_SUL!D284)</f>
        <v>DIEGO (TF-42)</v>
      </c>
      <c r="F284" s="83" t="str">
        <f>IF(SP_SUL!H284="","*",SP_SUL!H284)</f>
        <v>-</v>
      </c>
      <c r="G284" s="83" t="str">
        <f>IF(SP_SUL!M284="","*",SP_SUL!M284)</f>
        <v>PAT-ZGM</v>
      </c>
      <c r="H284" s="116">
        <f>IF(SP_SUL!K284="","*",SP_SUL!K284)</f>
        <v>109.05</v>
      </c>
      <c r="I284" s="113">
        <f>IF(SP_SUL!O284="","*",SP_SUL!O284)</f>
        <v>0.41666666666666669</v>
      </c>
      <c r="J284" s="113">
        <f>IF(SP_SUL!P284="","*",SP_SUL!P284)</f>
        <v>8.3333333333333329E-2</v>
      </c>
      <c r="K284" s="83" t="str">
        <f>IF(SP_SUL!AK284="","*",SP_SUL!AK284)</f>
        <v>-</v>
      </c>
      <c r="L284" s="83" t="str">
        <f>IF(SP_SUL!AM284="","*",SP_SUL!AM284)</f>
        <v>PAT-ZGM</v>
      </c>
      <c r="M284" s="83">
        <f>IF(SP_SUL!AP284="","*",SP_SUL!AP284)</f>
        <v>109.05</v>
      </c>
      <c r="N284" s="83" t="str">
        <f>IF(SP_SUL!AM284="","*",SP_SUL!AM284)</f>
        <v>PAT-ZGM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46064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ZPT-ZPG</v>
      </c>
      <c r="E285" s="83" t="str">
        <f>IF(SP_SUL!D285="","*",SP_SUL!D285)</f>
        <v>EXPANSÃO TURMA 1</v>
      </c>
      <c r="F285" s="83" t="str">
        <f>IF(SP_SUL!H285="","*",SP_SUL!H285)</f>
        <v>-</v>
      </c>
      <c r="G285" s="83" t="str">
        <f>IF(SP_SUL!M285="","*",SP_SUL!M285)</f>
        <v>ZZV-ZPG</v>
      </c>
      <c r="H285" s="116">
        <f>IF(SP_SUL!K285="","*",SP_SUL!K285)</f>
        <v>123.35</v>
      </c>
      <c r="I285" s="113">
        <f>IF(SP_SUL!O285="","*",SP_SUL!O285)</f>
        <v>0.33333333333333331</v>
      </c>
      <c r="J285" s="113">
        <f>IF(SP_SUL!P285="","*",SP_SUL!P285)</f>
        <v>8.3333333333333329E-2</v>
      </c>
      <c r="K285" s="83" t="str">
        <f>IF(SP_SUL!AK285="","*",SP_SUL!AK285)</f>
        <v>-</v>
      </c>
      <c r="L285" s="83" t="str">
        <f>IF(SP_SUL!AM285="","*",SP_SUL!AM285)</f>
        <v>ZZV-ZPG</v>
      </c>
      <c r="M285" s="83">
        <f>IF(SP_SUL!AP285="","*",SP_SUL!AP285)</f>
        <v>123.35</v>
      </c>
      <c r="N285" s="83" t="str">
        <f>IF(SP_SUL!AM285="","*",SP_SUL!AM285)</f>
        <v>ZZV-ZPG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46064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ZPT-ZPG</v>
      </c>
      <c r="E286" s="83" t="str">
        <f>IF(SP_SUL!D286="","*",SP_SUL!D286)</f>
        <v>EXPANSÃO TURMA 1</v>
      </c>
      <c r="F286" s="83" t="str">
        <f>IF(SP_SUL!H286="","*",SP_SUL!H286)</f>
        <v>-</v>
      </c>
      <c r="G286" s="83" t="str">
        <f>IF(SP_SUL!M286="","*",SP_SUL!M286)</f>
        <v>ZZV-ZPG</v>
      </c>
      <c r="H286" s="116">
        <f>IF(SP_SUL!K286="","*",SP_SUL!K286)</f>
        <v>123.76</v>
      </c>
      <c r="I286" s="113">
        <f>IF(SP_SUL!O286="","*",SP_SUL!O286)</f>
        <v>0.33333333333333331</v>
      </c>
      <c r="J286" s="113">
        <f>IF(SP_SUL!P286="","*",SP_SUL!P286)</f>
        <v>8.3333333333333329E-2</v>
      </c>
      <c r="K286" s="83" t="str">
        <f>IF(SP_SUL!AK286="","*",SP_SUL!AK286)</f>
        <v>-</v>
      </c>
      <c r="L286" s="83" t="str">
        <f>IF(SP_SUL!AM286="","*",SP_SUL!AM286)</f>
        <v>ZZV-ZPG</v>
      </c>
      <c r="M286" s="83">
        <f>IF(SP_SUL!AP286="","*",SP_SUL!AP286)</f>
        <v>123.76</v>
      </c>
      <c r="N286" s="83" t="str">
        <f>IF(SP_SUL!AM286="","*",SP_SUL!AM286)</f>
        <v>ZZV-ZPG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1452</v>
      </c>
      <c r="V1" s="227"/>
      <c r="W1" s="227"/>
    </row>
    <row r="2" spans="1:23" ht="15" customHeight="1">
      <c r="A2" s="87" t="s">
        <v>1453</v>
      </c>
      <c r="B2" s="87" t="s">
        <v>1448</v>
      </c>
      <c r="C2" s="87" t="s">
        <v>411</v>
      </c>
      <c r="D2" s="88" t="s">
        <v>992</v>
      </c>
      <c r="E2" s="88" t="s">
        <v>4</v>
      </c>
      <c r="F2" s="88" t="s">
        <v>1447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1454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Contrato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ZEV-ZPT</v>
      </c>
      <c r="F280" s="145">
        <f>IF(SP_SUL!B283="","*",SP_SUL!B283)</f>
        <v>46064</v>
      </c>
      <c r="G280" s="145" t="str">
        <f>IF(SP_SUL!D283="","*",SP_SUL!D283)</f>
        <v>A84</v>
      </c>
      <c r="H280" s="145" t="str">
        <f>IF(SP_SUL!F283="","*",SP_SUL!F283)</f>
        <v>DETECÇÃO - RONDA 7 DIAS</v>
      </c>
      <c r="I280" s="145" t="str">
        <f>IF(SP_SUL!H283="","*",SP_SUL!H283)</f>
        <v>ZEV-2</v>
      </c>
      <c r="J280" s="145" t="str">
        <f>IF(SP_SUL!I283="","*",SP_SUL!I283)</f>
        <v>ZPT109</v>
      </c>
      <c r="K280" s="139" t="str">
        <f>IF(SP_SUL!M283="","*",SP_SUL!M283)</f>
        <v>ZEV-ZPT</v>
      </c>
      <c r="L280" s="139" t="str">
        <f>IF(SP_SUL!N283="","*",SP_SUL!N283)</f>
        <v>ZEVZPT</v>
      </c>
      <c r="M280" s="140">
        <f>IF(SP_SUL!J283="","*",SP_SUL!J283)</f>
        <v>92</v>
      </c>
      <c r="N280" s="144">
        <f>IF(SP_SUL!K283="","*",SP_SUL!K283)</f>
        <v>66</v>
      </c>
      <c r="O280" s="144" t="str">
        <f>IF(SP_SUL!L283="","*",SP_SUL!L283)</f>
        <v>-</v>
      </c>
      <c r="P280" s="143">
        <f>IF(SP_SUL!O283="","*",SP_SUL!O283)</f>
        <v>0.3125</v>
      </c>
      <c r="Q280" s="143">
        <f>IF(SP_SUL!P283="","*",SP_SUL!P283)</f>
        <v>4.1666666666666664E-2</v>
      </c>
      <c r="R280" s="145" t="str">
        <f>IF(SP_SUL!Q283="","*",CONCATENATE(SP_SUL!Q283," ",SP_SUL!R283))</f>
        <v>52 KM</v>
      </c>
      <c r="S280" s="145" t="str">
        <f>IF(SP_SUL!V283="","*",SP_SUL!V283)</f>
        <v>Jhon</v>
      </c>
      <c r="T280" s="145" t="str">
        <f>IF(SP_SUL!W283="","*",SP_SUL!W283)</f>
        <v>R7D</v>
      </c>
      <c r="U280" s="137">
        <f ca="1">_xlfn.XLOOKUP(G280&amp;$U$2,BS_CONTROLE[CHAVE],BS_CONTROLE[Quantidade_11],"-")</f>
        <v>84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ZPT-ZPG</v>
      </c>
      <c r="F281" s="145">
        <f>IF(SP_SUL!B284="","*",SP_SUL!B284)</f>
        <v>46064</v>
      </c>
      <c r="G281" s="145" t="str">
        <f>IF(SP_SUL!D284="","*",SP_SUL!D284)</f>
        <v>DIEGO (TF-42)</v>
      </c>
      <c r="H281" s="145" t="str">
        <f>IF(SP_SUL!F284="","*",SP_SUL!F284)</f>
        <v>LIMPEZA LASTRO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PAT-ZGM</v>
      </c>
      <c r="L281" s="139" t="str">
        <f>IF(SP_SUL!N284="","*",SP_SUL!N284)</f>
        <v>PAT1102</v>
      </c>
      <c r="M281" s="140">
        <f>IF(SP_SUL!J284="","*",SP_SUL!J284)</f>
        <v>53</v>
      </c>
      <c r="N281" s="144">
        <f>IF(SP_SUL!K284="","*",SP_SUL!K284)</f>
        <v>109.05</v>
      </c>
      <c r="O281" s="144" t="str">
        <f>IF(SP_SUL!L284="","*",SP_SUL!L284)</f>
        <v>-</v>
      </c>
      <c r="P281" s="143">
        <f>IF(SP_SUL!O284="","*",SP_SUL!O284)</f>
        <v>0.41666666666666669</v>
      </c>
      <c r="Q281" s="143">
        <f>IF(SP_SUL!P284="","*",SP_SUL!P284)</f>
        <v>8.3333333333333329E-2</v>
      </c>
      <c r="R281" s="145" t="str">
        <f>IF(SP_SUL!Q284="","*",CONCATENATE(SP_SUL!Q284," ",SP_SUL!R284))</f>
        <v>30 M</v>
      </c>
      <c r="S281" s="145" t="str">
        <f>IF(SP_SUL!V284="","*",SP_SUL!V284)</f>
        <v>Moises</v>
      </c>
      <c r="T281" s="145" t="str">
        <f>IF(SP_SUL!W284="","*",SP_SUL!W284)</f>
        <v>Limpeza de lastro</v>
      </c>
      <c r="U281" s="137">
        <f ca="1">_xlfn.XLOOKUP(G281&amp;$U$2,BS_CONTROLE[CHAVE],BS_CONTROLE[Quantidade_11],"-")</f>
        <v>200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50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ZPT-ZPG</v>
      </c>
      <c r="F282" s="145">
        <f>IF(SP_SUL!B285="","*",SP_SUL!B285)</f>
        <v>46064</v>
      </c>
      <c r="G282" s="145" t="str">
        <f>IF(SP_SUL!D285="","*",SP_SUL!D285)</f>
        <v>EXPANSÃO TURMA 1</v>
      </c>
      <c r="H282" s="145" t="str">
        <f>IF(SP_SUL!F285="","*",SP_SUL!F285)</f>
        <v>EXPANSÃO - OUTRA ATIVIDADE</v>
      </c>
      <c r="I282" s="145" t="str">
        <f>IF(SP_SUL!H285="","*",SP_SUL!H285)</f>
        <v>-</v>
      </c>
      <c r="J282" s="145" t="str">
        <f>IF(SP_SUL!I285="","*",SP_SUL!I285)</f>
        <v>-</v>
      </c>
      <c r="K282" s="139" t="str">
        <f>IF(SP_SUL!M285="","*",SP_SUL!M285)</f>
        <v>ZZV-ZPG</v>
      </c>
      <c r="L282" s="139" t="str">
        <f>IF(SP_SUL!N285="","*",SP_SUL!N285)</f>
        <v>ZPGZZV</v>
      </c>
      <c r="M282" s="140">
        <f>IF(SP_SUL!J285="","*",SP_SUL!J285)</f>
        <v>53</v>
      </c>
      <c r="N282" s="144">
        <f>IF(SP_SUL!K285="","*",SP_SUL!K285)</f>
        <v>123.35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8.3333333333333329E-2</v>
      </c>
      <c r="R282" s="145" t="str">
        <f>IF(SP_SUL!Q285="","*",CONCATENATE(SP_SUL!Q285," ",SP_SUL!R285))</f>
        <v>1 BINÁRIO</v>
      </c>
      <c r="S282" s="145" t="str">
        <f>IF(SP_SUL!V285="","*",SP_SUL!V285)</f>
        <v>Pedro</v>
      </c>
      <c r="T282" s="145" t="str">
        <f>IF(SP_SUL!W285="","*",SP_SUL!W285)</f>
        <v>Içamento de peças de concreto para o viaduto</v>
      </c>
      <c r="U282" s="137">
        <f ca="1">_xlfn.XLOOKUP(G282&amp;$U$2,BS_CONTROLE[CHAVE],BS_CONTROLE[Quantidade_11],"-")</f>
        <v>0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0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ZPT-ZPG</v>
      </c>
      <c r="F283" s="145">
        <f>IF(SP_SUL!B286="","*",SP_SUL!B286)</f>
        <v>46064</v>
      </c>
      <c r="G283" s="145" t="str">
        <f>IF(SP_SUL!D286="","*",SP_SUL!D286)</f>
        <v>EXPANSÃO TURMA 1</v>
      </c>
      <c r="H283" s="145" t="str">
        <f>IF(SP_SUL!F286="","*",SP_SUL!F286)</f>
        <v>EXPANSÃO - SOLDA</v>
      </c>
      <c r="I283" s="145" t="str">
        <f>IF(SP_SUL!H286="","*",SP_SUL!H286)</f>
        <v>-</v>
      </c>
      <c r="J283" s="145" t="str">
        <f>IF(SP_SUL!I286="","*",SP_SUL!I286)</f>
        <v>-</v>
      </c>
      <c r="K283" s="139" t="str">
        <f>IF(SP_SUL!M286="","*",SP_SUL!M286)</f>
        <v>ZZV-ZPG</v>
      </c>
      <c r="L283" s="139" t="str">
        <f>IF(SP_SUL!N286="","*",SP_SUL!N286)</f>
        <v>ZPGRUM2</v>
      </c>
      <c r="M283" s="140">
        <f>IF(SP_SUL!J286="","*",SP_SUL!J286)</f>
        <v>53</v>
      </c>
      <c r="N283" s="144">
        <f>IF(SP_SUL!K286="","*",SP_SUL!K286)</f>
        <v>123.76</v>
      </c>
      <c r="O283" s="144" t="str">
        <f>IF(SP_SUL!L286="","*",SP_SUL!L286)</f>
        <v>-</v>
      </c>
      <c r="P283" s="143">
        <f>IF(SP_SUL!O286="","*",SP_SUL!O286)</f>
        <v>0.33333333333333331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 Nº DE SOLDA</v>
      </c>
      <c r="S283" s="145" t="str">
        <f>IF(SP_SUL!V286="","*",SP_SUL!V286)</f>
        <v>Pedro</v>
      </c>
      <c r="T283" s="145" t="str">
        <f>IF(SP_SUL!W286="","*",SP_SUL!W286)</f>
        <v xml:space="preserve">Execução de solda - Condicionado a temperatura </v>
      </c>
      <c r="U283" s="137">
        <f ca="1">_xlfn.XLOOKUP(G283&amp;$U$2,BS_CONTROLE[CHAVE],BS_CONTROLE[Quantidade_11],"-")</f>
        <v>0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1455</v>
      </c>
      <c r="C2" s="121" t="s">
        <v>977</v>
      </c>
      <c r="D2" s="76" t="s">
        <v>979</v>
      </c>
      <c r="E2" s="76" t="s">
        <v>1456</v>
      </c>
      <c r="F2" s="99" t="s">
        <v>1457</v>
      </c>
      <c r="G2" s="76" t="s">
        <v>1458</v>
      </c>
      <c r="H2" s="76" t="s">
        <v>1459</v>
      </c>
      <c r="I2" s="76" t="s">
        <v>1460</v>
      </c>
      <c r="J2" s="76" t="s">
        <v>1461</v>
      </c>
      <c r="K2" s="78" t="s">
        <v>1462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ADENISON (TP-810)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46064</v>
      </c>
      <c r="D279" s="94" t="str">
        <f>IF(SP_SUL!D283="","*",SP_SUL!D283)</f>
        <v>A84</v>
      </c>
      <c r="E279" s="94" t="str">
        <f>IF(SP_SUL!H283="","*",SP_SUL!H283)</f>
        <v>ZEV-2</v>
      </c>
      <c r="F279" s="100" t="str">
        <f>IF(SP_SUL!M283="","*",SP_SUL!M283)</f>
        <v>ZEV-ZPT</v>
      </c>
      <c r="G279" s="95" t="str">
        <f>IF(SP_SUL!I283="","*",SP_SUL!I283)</f>
        <v>ZPT109</v>
      </c>
      <c r="H279" s="95" t="str">
        <f>IF(SP_SUL!AB283="","*",SP_SUL!AB283)</f>
        <v>FIXO</v>
      </c>
      <c r="I279" s="95" t="str">
        <f>IF(SP_SUL!AC283="","*",SP_SUL!AC283)</f>
        <v>*</v>
      </c>
      <c r="J279" s="96">
        <f>IF(SP_SUL!AA283="","*",SP_SUL!AA283)</f>
        <v>1</v>
      </c>
      <c r="K279" s="97">
        <f>IF(SP_SUL!AD283="","*",SP_SUL!AD283)</f>
        <v>0.29166666666666669</v>
      </c>
    </row>
    <row r="280" spans="2:11" hidden="1">
      <c r="B280" s="94" t="str">
        <f>IF(SP_SUL!Y284="","*",SP_SUL!Y284)</f>
        <v>*</v>
      </c>
      <c r="C280" s="95">
        <f>IF(SP_SUL!B284="","*",SP_SUL!B284)</f>
        <v>46064</v>
      </c>
      <c r="D280" s="94" t="str">
        <f>IF(SP_SUL!D284="","*",SP_SUL!D284)</f>
        <v>DIEGO (TF-42)</v>
      </c>
      <c r="E280" s="94" t="str">
        <f>IF(SP_SUL!H284="","*",SP_SUL!H284)</f>
        <v>-</v>
      </c>
      <c r="F280" s="100" t="str">
        <f>IF(SP_SUL!M284="","*",SP_SUL!M284)</f>
        <v>PAT-ZGM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-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>
        <f>IF(SP_SUL!B285="","*",SP_SUL!B285)</f>
        <v>46064</v>
      </c>
      <c r="D281" s="94" t="str">
        <f>IF(SP_SUL!D285="","*",SP_SUL!D285)</f>
        <v>EXPANSÃO TURMA 1</v>
      </c>
      <c r="E281" s="94" t="str">
        <f>IF(SP_SUL!H285="","*",SP_SUL!H285)</f>
        <v>-</v>
      </c>
      <c r="F281" s="100" t="str">
        <f>IF(SP_SUL!M285="","*",SP_SUL!M285)</f>
        <v>ZZV-ZPG</v>
      </c>
      <c r="G281" s="95" t="str">
        <f>IF(SP_SUL!I285="","*",SP_SUL!I285)</f>
        <v>-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-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>
        <f>IF(SP_SUL!B286="","*",SP_SUL!B286)</f>
        <v>46064</v>
      </c>
      <c r="D282" s="94" t="str">
        <f>IF(SP_SUL!D286="","*",SP_SUL!D286)</f>
        <v>EXPANSÃO TURMA 1</v>
      </c>
      <c r="E282" s="94" t="str">
        <f>IF(SP_SUL!H286="","*",SP_SUL!H286)</f>
        <v>-</v>
      </c>
      <c r="F282" s="100" t="str">
        <f>IF(SP_SUL!M286="","*",SP_SUL!M286)</f>
        <v>ZZV-ZPG</v>
      </c>
      <c r="G282" s="95" t="str">
        <f>IF(SP_SUL!I286="","*",SP_SUL!I286)</f>
        <v>-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2026-02-10T16:39:57Z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