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790" documentId="8_{B6337239-1A00-434D-AAD0-422EA1FEB5AE}" xr6:coauthVersionLast="47" xr6:coauthVersionMax="47" xr10:uidLastSave="{24F243FE-E051-4298-9BA9-3DDEBBE45353}"/>
  <bookViews>
    <workbookView xWindow="-120" yWindow="-120" windowWidth="20730" windowHeight="11040" firstSheet="3" activeTab="6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M345" i="1" a="1"/>
  <c r="M345" i="1"/>
  <c r="K342" i="12" s="1"/>
  <c r="N345" i="1" a="1"/>
  <c r="N345" i="1"/>
  <c r="L342" i="12" s="1"/>
  <c r="R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K343" i="12" s="1"/>
  <c r="N346" i="1" a="1"/>
  <c r="N346" i="1"/>
  <c r="L343" i="12" s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K344" i="12" s="1"/>
  <c r="N347" i="1" a="1"/>
  <c r="N347" i="1"/>
  <c r="L344" i="12" s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K345" i="12" s="1"/>
  <c r="N348" i="1" a="1"/>
  <c r="N348" i="1"/>
  <c r="L345" i="12" s="1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K346" i="12" s="1"/>
  <c r="N349" i="1" a="1"/>
  <c r="N349" i="1"/>
  <c r="L346" i="12" s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K347" i="12" s="1"/>
  <c r="N350" i="1" a="1"/>
  <c r="N350" i="1"/>
  <c r="L347" i="12" s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K348" i="12" s="1"/>
  <c r="N351" i="1" a="1"/>
  <c r="N351" i="1"/>
  <c r="L348" i="12" s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K349" i="12" s="1"/>
  <c r="N352" i="1" a="1"/>
  <c r="N352" i="1"/>
  <c r="L349" i="12" s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K350" i="12" s="1"/>
  <c r="N353" i="1" a="1"/>
  <c r="N353" i="1"/>
  <c r="L350" i="12" s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K351" i="12" s="1"/>
  <c r="N354" i="1" a="1"/>
  <c r="N354" i="1"/>
  <c r="L351" i="12" s="1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K352" i="12" s="1"/>
  <c r="N355" i="1" a="1"/>
  <c r="N355" i="1"/>
  <c r="L352" i="12" s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K353" i="12" s="1"/>
  <c r="N356" i="1" a="1"/>
  <c r="N356" i="1"/>
  <c r="L353" i="12" s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K354" i="12" s="1"/>
  <c r="N357" i="1" a="1"/>
  <c r="N357" i="1"/>
  <c r="L354" i="12" s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K355" i="12" s="1"/>
  <c r="N358" i="1" a="1"/>
  <c r="N358" i="1"/>
  <c r="L355" i="12" s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K356" i="12" s="1"/>
  <c r="N359" i="1" a="1"/>
  <c r="N359" i="1"/>
  <c r="L356" i="12" s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K357" i="12" s="1"/>
  <c r="N360" i="1" a="1"/>
  <c r="N360" i="1"/>
  <c r="L357" i="12" s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K358" i="12" s="1"/>
  <c r="N361" i="1" a="1"/>
  <c r="N361" i="1"/>
  <c r="L358" i="12" s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K359" i="12" s="1"/>
  <c r="N362" i="1" a="1"/>
  <c r="N362" i="1"/>
  <c r="L359" i="12" s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K360" i="12" s="1"/>
  <c r="N363" i="1" a="1"/>
  <c r="N363" i="1"/>
  <c r="L360" i="12" s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K361" i="12" s="1"/>
  <c r="N364" i="1" a="1"/>
  <c r="N364" i="1"/>
  <c r="L361" i="12" s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K362" i="12" s="1"/>
  <c r="N365" i="1" a="1"/>
  <c r="N365" i="1"/>
  <c r="L362" i="12" s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363" i="12" s="1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364" i="12" s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365" i="12" s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366" i="12" s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367" i="12" s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368" i="12" s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369" i="12" s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370" i="12" s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371" i="12" s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N375" i="1" a="1"/>
  <c r="N375" i="1" s="1"/>
  <c r="L372" i="12" s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L373" i="12" s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L374" i="12" s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L375" i="12" s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L376" i="12" s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L377" i="12" s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L378" i="12" s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L379" i="12" s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L380" i="12" s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L381" i="12" s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L382" i="12" s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L383" i="12" s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K385" i="12" s="1"/>
  <c r="N388" i="1" a="1"/>
  <c r="N388" i="1" s="1"/>
  <c r="L385" i="12" s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K387" i="12" s="1"/>
  <c r="N390" i="1" a="1"/>
  <c r="N390" i="1" s="1"/>
  <c r="L387" i="12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K388" i="12" s="1"/>
  <c r="N391" i="1" a="1"/>
  <c r="N391" i="1" s="1"/>
  <c r="L388" i="12" s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K389" i="12" s="1"/>
  <c r="N392" i="1" a="1"/>
  <c r="N392" i="1" s="1"/>
  <c r="L389" i="12" s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K390" i="12" s="1"/>
  <c r="N393" i="1" a="1"/>
  <c r="N393" i="1" s="1"/>
  <c r="L390" i="12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K391" i="12" s="1"/>
  <c r="N394" i="1" a="1"/>
  <c r="N394" i="1" s="1"/>
  <c r="L391" i="12" s="1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N395" i="1" a="1"/>
  <c r="N395" i="1" s="1"/>
  <c r="L392" i="12" s="1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K393" i="12" s="1"/>
  <c r="N396" i="1" a="1"/>
  <c r="N396" i="1" s="1"/>
  <c r="L393" i="12" s="1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K394" i="12" s="1"/>
  <c r="N397" i="1" a="1"/>
  <c r="N397" i="1" s="1"/>
  <c r="L394" i="12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K395" i="12" s="1"/>
  <c r="N398" i="1" a="1"/>
  <c r="N398" i="1" s="1"/>
  <c r="L395" i="12" s="1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K396" i="12" s="1"/>
  <c r="N399" i="1" a="1"/>
  <c r="N399" i="1" s="1"/>
  <c r="L396" i="12" s="1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K397" i="12" s="1"/>
  <c r="N400" i="1" a="1"/>
  <c r="N400" i="1" s="1"/>
  <c r="L397" i="12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K398" i="12" s="1"/>
  <c r="N401" i="1" a="1"/>
  <c r="N401" i="1" s="1"/>
  <c r="L398" i="12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K399" i="12" s="1"/>
  <c r="N402" i="1" a="1"/>
  <c r="N402" i="1" s="1"/>
  <c r="L399" i="12" s="1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K400" i="12" s="1"/>
  <c r="N403" i="1" a="1"/>
  <c r="N403" i="1" s="1"/>
  <c r="L400" i="12" s="1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K401" i="12" s="1"/>
  <c r="N404" i="1" a="1"/>
  <c r="N404" i="1" s="1"/>
  <c r="L401" i="12" s="1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8" i="12" s="1"/>
  <c r="N341" i="1" a="1"/>
  <c r="N341" i="1" s="1"/>
  <c r="L338" i="12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K341" i="12" s="1"/>
  <c r="N344" i="1" a="1"/>
  <c r="N344" i="1" s="1"/>
  <c r="L341" i="12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8" i="1" l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<sst xmlns="http://schemas.openxmlformats.org/spreadsheetml/2006/main" count="6864" uniqueCount="1772">
  <si>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</si>
  <si>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</si>
  <si>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</si>
  <si>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</si>
  <si>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</si>
  <si>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</si>
  <si>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</si>
  <si>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</si>
  <si>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</si>
  <si>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</si>
  <si>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</si>
  <si>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</si>
  <si>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</si>
  <si>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</si>
  <si>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</si>
  <si>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</si>
  <si>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</si>
  <si>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</si>
  <si>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</si>
  <si>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</si>
  <si>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</si>
  <si>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</si>
  <si>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</si>
  <si>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</si>
  <si>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</si>
  <si>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</si>
  <si>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</si>
  <si>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</si>
  <si>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</si>
  <si>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</si>
  <si>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</si>
  <si>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</si>
  <si>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</si>
  <si>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</si>
  <si>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</si>
  <si>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</si>
  <si>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</si>
  <si>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</si>
  <si>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</si>
  <si>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</si>
  <si>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</si>
  <si>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</si>
  <si>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</si>
  <si>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</si>
  <si>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</si>
  <si>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</si>
  <si>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</si>
  <si>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</si>
  <si>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</si>
  <si>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</si>
  <si>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</si>
  <si>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</si>
  <si>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</si>
  <si>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</si>
  <si>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</si>
  <si>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</si>
  <si>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</si>
  <si>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</si>
  <si>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</si>
  <si>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</si>
  <si>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</si>
  <si>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</si>
  <si>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</si>
  <si>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</si>
  <si>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</si>
  <si>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</si>
  <si>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</si>
  <si>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</si>
  <si>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</si>
  <si>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</si>
  <si>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</si>
  <si>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</si>
  <si>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</si>
  <si>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</si>
  <si>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</si>
  <si>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</si>
  <si>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</si>
  <si>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</si>
  <si>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</si>
  <si>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</si>
  <si>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</si>
  <si>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</si>
  <si>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</si>
  <si>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</si>
  <si>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</si>
  <si>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</si>
  <si>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</si>
  <si>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</si>
  <si>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</si>
  <si>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</si>
  <si>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</si>
  <si>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</si>
  <si>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</si>
  <si>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</si>
  <si>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</si>
  <si>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</si>
  <si>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</si>
  <si>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</si>
  <si>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</si>
  <si>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</si>
  <si>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</si>
  <si>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</si>
  <si>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</si>
  <si>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</si>
  <si>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</si>
  <si>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</si>
  <si>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</si>
  <si>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</si>
  <si>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</si>
  <si>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</si>
  <si>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</si>
  <si>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</si>
  <si>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</si>
  <si>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</si>
  <si>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</si>
  <si>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</si>
  <si>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</si>
  <si>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</si>
  <si>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</si>
  <si>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</si>
  <si>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</si>
  <si>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</si>
  <si>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</si>
  <si>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</si>
  <si>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</si>
  <si>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</si>
  <si>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</si>
  <si>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</si>
  <si>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</si>
  <si>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</si>
  <si>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</si>
  <si>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</si>
  <si>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</si>
  <si>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</si>
  <si>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</si>
  <si>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</si>
  <si>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</si>
  <si>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</si>
  <si>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</si>
  <si>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</si>
  <si>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</si>
  <si>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</si>
  <si>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</si>
  <si>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</si>
  <si>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</si>
  <si>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</si>
  <si>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</si>
  <si>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</si>
  <si>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</si>
  <si>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</si>
  <si>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</si>
  <si>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</si>
  <si>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</si>
  <si>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</si>
  <si>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</si>
  <si>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</si>
  <si>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</si>
  <si>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</si>
  <si>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</si>
  <si>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</si>
  <si>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</si>
  <si>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</si>
  <si>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</si>
  <si>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</si>
  <si>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</si>
  <si>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</si>
  <si>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</si>
  <si>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</si>
  <si>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</si>
  <si>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</si>
  <si>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</si>
  <si>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</si>
  <si>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</si>
  <si>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</si>
  <si>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</si>
  <si>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</si>
  <si>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</si>
  <si>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</si>
  <si>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</si>
  <si>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</si>
  <si>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</si>
  <si>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</si>
  <si>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</si>
  <si>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</si>
  <si>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</si>
  <si>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</si>
  <si>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</si>
  <si>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</si>
  <si>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</si>
  <si>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</si>
  <si>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</si>
  <si>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</si>
  <si>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</si>
  <si>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</si>
  <si>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</si>
  <si>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</si>
  <si>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</si>
  <si>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</si>
  <si>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</si>
  <si>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</si>
  <si>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</si>
  <si>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</si>
  <si>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</si>
  <si>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</si>
  <si>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</si>
  <si>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</si>
  <si>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</si>
  <si>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</si>
  <si>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</si>
  <si>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</si>
  <si>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</si>
  <si>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</si>
  <si>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</si>
  <si>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</si>
  <si>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</si>
  <si>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</si>
  <si>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</si>
  <si>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</si>
  <si>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</si>
  <si>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</si>
  <si>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</si>
  <si>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</si>
  <si>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</si>
  <si>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</si>
  <si>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</si>
  <si>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</si>
  <si>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</si>
  <si>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</si>
  <si>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</si>
  <si>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</si>
  <si>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</si>
  <si>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</si>
  <si>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</si>
  <si>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</si>
  <si>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</si>
  <si>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</si>
  <si>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</si>
  <si>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</si>
  <si>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</si>
  <si>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</si>
  <si>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</si>
  <si>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</si>
  <si>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</si>
  <si>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</si>
  <si>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</si>
  <si>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</si>
  <si>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</si>
  <si>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</si>
  <si>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</si>
  <si>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</si>
  <si>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</si>
  <si>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</si>
  <si>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</si>
  <si>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</si>
  <si>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</si>
  <si>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</si>
  <si>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</si>
  <si>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</si>
  <si>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</si>
  <si>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</si>
  <si>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</si>
  <si>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</si>
  <si>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</si>
  <si>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</si>
  <si>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</si>
  <si>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</si>
  <si>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</si>
  <si>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</si>
  <si>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</si>
  <si>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</si>
  <si>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</si>
  <si>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</si>
  <si>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</si>
  <si>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</si>
  <si>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</si>
  <si>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</si>
  <si>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</si>
  <si>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</si>
  <si>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</si>
  <si>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</si>
  <si>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</si>
  <si>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</si>
  <si>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</si>
  <si>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</si>
  <si>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</si>
  <si>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</si>
  <si>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</si>
  <si>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</si>
  <si>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</si>
  <si>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</si>
  <si>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</si>
  <si>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</si>
  <si>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</si>
  <si>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</si>
  <si>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</si>
  <si>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</si>
  <si>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</si>
  <si>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</si>
  <si>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</si>
  <si>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</si>
  <si>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</si>
  <si>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</si>
  <si>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</si>
  <si>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</si>
  <si>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</si>
  <si>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</si>
  <si>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</si>
  <si>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</si>
  <si>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</si>
  <si>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</si>
  <si>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</si>
  <si>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</si>
  <si>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</si>
  <si>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</si>
  <si>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</si>
  <si>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</si>
  <si>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</si>
  <si>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</si>
  <si>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</si>
  <si>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</si>
  <si>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</si>
  <si>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</si>
  <si>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</si>
  <si>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</si>
  <si>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</si>
  <si>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</si>
  <si>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</si>
  <si>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</si>
  <si>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</si>
  <si>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</si>
  <si>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</si>
  <si>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</si>
  <si>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</si>
  <si>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</si>
  <si>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</si>
  <si>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</si>
  <si>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</si>
  <si>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</si>
  <si>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</si>
  <si>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</si>
  <si>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</si>
  <si>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</si>
  <si>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</si>
  <si>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</si>
  <si>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</si>
  <si>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</si>
  <si>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</si>
  <si>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</si>
  <si>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</si>
  <si>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</si>
  <si>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</si>
  <si>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</si>
  <si>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</si>
  <si>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</si>
  <si>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</si>
  <si>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</si>
  <si>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</si>
  <si>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</si>
  <si>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</si>
  <si>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</si>
  <si>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</si>
  <si>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</si>
  <si>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</si>
  <si>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</si>
  <si>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</si>
  <si>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</si>
  <si>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</si>
  <si>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</si>
  <si>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</si>
  <si>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</si>
  <si>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</si>
  <si>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</si>
  <si>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</si>
  <si>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</si>
  <si>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</si>
  <si>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</si>
  <si>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</si>
  <si>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</si>
  <si>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</si>
  <si>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</si>
  <si>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</si>
  <si>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</si>
  <si>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</si>
  <si>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</si>
  <si>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</si>
  <si>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</si>
  <si>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</si>
  <si>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</si>
  <si>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</si>
  <si>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</si>
  <si>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</si>
  <si>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</si>
  <si>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</si>
  <si>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</si>
  <si>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</si>
  <si>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</si>
  <si>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</si>
  <si>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</si>
  <si>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</si>
  <si>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</si>
  <si>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</si>
  <si>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</si>
  <si>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</si>
  <si>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</si>
  <si>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</si>
  <si>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</si>
  <si>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</si>
  <si>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</si>
  <si>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</si>
  <si>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</si>
  <si>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</si>
  <si>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</si>
  <si>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</si>
  <si>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</si>
  <si>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</si>
  <si>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</si>
  <si>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</si>
  <si>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</si>
  <si>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</si>
  <si>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</si>
  <si>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</si>
  <si>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</si>
  <si>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</si>
  <si>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</si>
  <si>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</si>
  <si>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</si>
  <si>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</si>
  <si>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</si>
  <si>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</si>
  <si>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</si>
  <si>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</si>
  <si>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</si>
  <si>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</si>
  <si>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</si>
  <si>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</si>
  <si>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</si>
  <si>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</si>
  <si>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</si>
  <si>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</si>
  <si>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</si>
  <si>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</si>
  <si>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</si>
  <si>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</si>
  <si>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</si>
  <si>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</si>
  <si>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</si>
  <si>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</si>
  <si>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</si>
  <si>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</si>
  <si>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</si>
  <si>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</si>
  <si>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</si>
  <si>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</si>
  <si>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</si>
  <si>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</si>
  <si>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</si>
  <si>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</si>
  <si>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</si>
  <si>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</si>
  <si>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</si>
  <si>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</si>
  <si>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</si>
  <si>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</si>
  <si>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</si>
  <si>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</si>
  <si>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</si>
  <si>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</si>
  <si>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</si>
  <si>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</si>
  <si>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</si>
  <si>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</si>
  <si>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</si>
  <si>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</si>
  <si>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</si>
  <si>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</si>
  <si>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</si>
  <si>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</si>
  <si>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</si>
  <si>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</si>
  <si>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</si>
  <si>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</si>
  <si>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</si>
  <si>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</si>
  <si>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</si>
  <si>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</si>
  <si>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</si>
  <si>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</si>
  <si>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</si>
  <si>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</si>
  <si>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</si>
  <si>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</si>
  <si>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</si>
  <si>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</si>
  <si>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</si>
  <si>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</si>
  <si>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</si>
  <si>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</si>
  <si>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</si>
  <si>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</si>
  <si>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</si>
  <si>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</si>
  <si>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</si>
  <si>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</si>
  <si>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</si>
  <si>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</si>
  <si>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</si>
  <si>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</si>
  <si>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</si>
  <si>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</si>
  <si>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</si>
  <si>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</si>
  <si>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</si>
  <si>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</si>
  <si>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</si>
  <si>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</si>
  <si>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</si>
  <si>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</si>
  <si>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</si>
  <si>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</si>
  <si>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</si>
  <si>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</si>
  <si>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</si>
  <si>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</si>
  <si>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</si>
  <si>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</si>
  <si>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</si>
  <si>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</si>
  <si>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</si>
  <si>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</si>
  <si>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</si>
  <si>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</si>
  <si>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</si>
  <si>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</si>
  <si>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</si>
  <si>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</si>
  <si>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</si>
  <si>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</si>
  <si>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</si>
  <si>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</si>
  <si>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</si>
  <si>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</si>
  <si>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</si>
  <si>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</si>
  <si>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</si>
  <si>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</si>
  <si>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</si>
  <si>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</si>
  <si>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</si>
  <si>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</si>
  <si>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</si>
  <si>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</si>
  <si>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</si>
  <si>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</si>
  <si>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</si>
  <si>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</si>
  <si>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</si>
  <si>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</si>
  <si>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</si>
  <si>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</si>
  <si>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</si>
  <si>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</si>
  <si>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</si>
  <si>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</si>
  <si>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</si>
  <si>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</si>
  <si>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</si>
  <si>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</si>
  <si>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</si>
  <si>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</si>
  <si>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</si>
  <si>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</si>
  <si>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</si>
  <si>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</si>
  <si>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</si>
  <si>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</si>
  <si>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</si>
  <si>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</si>
  <si>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</si>
  <si>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</si>
  <si>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</si>
  <si>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</si>
  <si>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</si>
  <si>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</si>
  <si>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</si>
  <si>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</si>
  <si>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</si>
  <si>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</si>
  <si>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</si>
  <si>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</si>
  <si>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</si>
  <si>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</si>
  <si>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</si>
  <si>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</si>
  <si>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</si>
  <si>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</si>
  <si>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</si>
  <si>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</si>
  <si>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</si>
  <si>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</si>
  <si>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</si>
  <si>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</si>
  <si>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</si>
  <si>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</si>
  <si>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</si>
  <si>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</si>
  <si>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</si>
  <si>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</si>
  <si>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</si>
  <si>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</si>
  <si>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</si>
  <si>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</si>
  <si>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</si>
  <si>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</si>
  <si>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</si>
  <si>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</si>
  <si>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</si>
  <si>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</si>
  <si>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</si>
  <si>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</si>
  <si>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</si>
  <si>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</si>
  <si>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</si>
  <si>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</si>
  <si>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</si>
  <si>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</si>
  <si>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</si>
  <si>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</si>
  <si>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</si>
  <si>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</si>
  <si>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</si>
  <si>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</si>
  <si>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</si>
  <si>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</si>
  <si>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</si>
  <si>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</si>
  <si>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</si>
  <si>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</si>
  <si>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</si>
  <si>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</si>
  <si>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</si>
  <si>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</si>
  <si>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</si>
  <si>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</si>
  <si>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</si>
  <si>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</si>
  <si>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</si>
  <si>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</si>
  <si>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</si>
  <si>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</si>
  <si>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</si>
  <si>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</si>
  <si>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</si>
  <si>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</si>
  <si>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</si>
  <si>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</si>
  <si>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</si>
  <si>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</si>
  <si>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</si>
  <si>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</si>
  <si>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</si>
  <si>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</si>
  <si>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</si>
  <si>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</si>
  <si>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</si>
  <si>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</si>
  <si>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</si>
  <si>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</si>
  <si>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</si>
  <si>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</si>
  <si>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</si>
  <si>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</si>
  <si>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</si>
  <si>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</si>
  <si>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</si>
  <si>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</si>
  <si>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</si>
  <si>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</si>
  <si>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</si>
  <si>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</si>
  <si>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</si>
  <si>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</si>
  <si>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</si>
  <si>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</si>
  <si>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</si>
  <si>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</si>
  <si>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</si>
  <si>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</si>
  <si>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</si>
  <si>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</si>
  <si>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</si>
  <si>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</si>
  <si>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</si>
  <si>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</si>
  <si>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</si>
  <si>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</si>
  <si>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</si>
  <si>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</si>
  <si>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</si>
  <si>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</si>
  <si>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</si>
  <si>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</si>
  <si>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</si>
  <si>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</si>
  <si>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</si>
  <si>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</si>
  <si>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</si>
  <si>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</si>
  <si>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</si>
  <si>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</si>
  <si>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</si>
  <si>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</si>
  <si>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</si>
  <si>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</si>
  <si>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</si>
  <si>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</si>
  <si>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</si>
  <si>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</si>
  <si>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</si>
  <si>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</si>
  <si>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</si>
  <si>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</si>
  <si>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</si>
  <si>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</si>
  <si>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</si>
  <si>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</si>
  <si>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</si>
  <si>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</si>
  <si>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</si>
  <si>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</si>
  <si>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</si>
  <si>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</si>
  <si>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</si>
  <si>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</si>
  <si>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</si>
  <si>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</si>
  <si>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</si>
  <si>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</si>
  <si>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</si>
  <si>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</si>
  <si>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</si>
  <si>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</si>
  <si>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</si>
  <si>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</si>
  <si>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</si>
  <si>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</si>
  <si>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</si>
  <si>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</si>
  <si>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</si>
  <si>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</si>
  <si>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</si>
  <si>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</si>
  <si>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</si>
  <si>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</si>
  <si>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</si>
  <si>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</si>
  <si>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</si>
  <si>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</si>
  <si>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</si>
  <si>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</si>
  <si>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</si>
  <si>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</si>
  <si>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</si>
  <si>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</si>
  <si>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</si>
  <si>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</si>
  <si>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</si>
  <si>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</si>
  <si>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</si>
  <si>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</si>
  <si>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</si>
  <si>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</si>
  <si>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</si>
  <si>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</si>
  <si>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</si>
  <si>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</si>
  <si>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</si>
  <si>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</si>
  <si>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</si>
  <si>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</si>
  <si>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</si>
  <si>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</si>
  <si>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</si>
  <si>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</si>
  <si>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</si>
  <si>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</si>
  <si>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</si>
  <si>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</si>
  <si>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</si>
  <si>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</si>
  <si>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</si>
  <si>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</si>
  <si>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</si>
  <si>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</si>
  <si>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</si>
  <si>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</si>
  <si>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</si>
  <si>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</si>
  <si>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</si>
  <si>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</si>
  <si>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</si>
  <si>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</si>
  <si>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</si>
  <si>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</si>
  <si>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</si>
  <si>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</si>
  <si>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</si>
  <si>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</si>
  <si>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</si>
  <si>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</si>
  <si>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</si>
  <si>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</si>
  <si>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</si>
  <si>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</si>
  <si>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</si>
  <si>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</si>
  <si>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</si>
  <si>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</si>
  <si>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</si>
  <si>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</si>
  <si>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</si>
  <si>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</si>
  <si>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</si>
  <si>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</si>
  <si>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</si>
  <si>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</si>
  <si>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</si>
  <si>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</si>
  <si>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</si>
  <si>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</si>
  <si>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</si>
  <si>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</si>
  <si>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</si>
  <si>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</si>
  <si>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</si>
  <si>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</si>
  <si>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</si>
  <si>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</si>
  <si>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</si>
  <si>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</si>
  <si>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</si>
  <si>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</si>
  <si>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</si>
  <si>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</si>
  <si>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</si>
  <si>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</si>
  <si>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</si>
  <si>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</si>
  <si>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</si>
  <si>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</si>
  <si>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</si>
  <si>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</si>
  <si>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</si>
  <si>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</si>
  <si>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</si>
  <si>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</si>
  <si>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</si>
  <si>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</si>
  <si>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</si>
  <si>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</si>
  <si>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</si>
  <si>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</si>
  <si>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</si>
  <si>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</si>
  <si>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</si>
  <si>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</si>
  <si>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</si>
  <si>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</si>
  <si>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</si>
  <si>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</si>
  <si>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</si>
  <si>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</si>
  <si>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</si>
  <si>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</si>
  <si>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</si>
  <si>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</si>
  <si>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</si>
  <si>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</si>
  <si>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</si>
  <si>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</si>
  <si>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</si>
  <si>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</si>
  <si>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</si>
  <si>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</si>
  <si>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</si>
  <si>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</si>
  <si>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</si>
  <si>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</si>
  <si>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</si>
  <si>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</si>
  <si>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</si>
  <si>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</si>
  <si>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</si>
  <si>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</si>
  <si>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</si>
  <si>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</si>
  <si>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</si>
  <si>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</si>
  <si>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</si>
  <si>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</si>
  <si>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</si>
  <si>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</si>
  <si>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</si>
  <si>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</si>
  <si>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</si>
  <si>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</si>
  <si>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</si>
  <si>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</si>
  <si>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</si>
  <si>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</si>
  <si>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</si>
  <si>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</si>
  <si>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</si>
  <si>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</si>
  <si>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</si>
  <si>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</si>
  <si>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</si>
  <si>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</si>
  <si>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</si>
  <si>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</si>
  <si>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</si>
  <si>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</si>
  <si>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</si>
  <si>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</si>
  <si>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</si>
  <si>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</si>
  <si>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</si>
  <si>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</si>
  <si>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</si>
  <si>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</si>
  <si>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</si>
  <si>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</si>
  <si>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</si>
  <si>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</si>
  <si>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</si>
  <si>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</si>
  <si>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</si>
  <si>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</si>
  <si>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</si>
  <si>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</si>
  <si>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</si>
  <si>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</si>
  <si>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</si>
  <si>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</si>
  <si>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</si>
  <si>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</si>
  <si>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</si>
  <si>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</si>
  <si>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</si>
  <si>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</si>
  <si>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</si>
  <si>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</si>
  <si>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</si>
  <si>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</si>
  <si>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</si>
  <si>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</si>
  <si>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</si>
  <si>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</si>
  <si>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</si>
  <si>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</si>
  <si>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</si>
  <si>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</si>
  <si>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</si>
  <si>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</si>
  <si>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</si>
  <si>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</si>
  <si>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</si>
  <si>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</si>
  <si>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</si>
  <si>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</si>
  <si>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</si>
  <si>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</si>
  <si>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</si>
  <si>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</si>
  <si>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</si>
  <si>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</si>
  <si>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</si>
  <si>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</si>
  <si>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</si>
  <si>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</si>
  <si>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</si>
  <si>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</si>
  <si>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</si>
  <si>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</si>
  <si>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</si>
  <si>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</si>
  <si>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</si>
  <si>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</si>
  <si>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</si>
  <si>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</si>
  <si>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</si>
  <si>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</si>
  <si>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</si>
  <si>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</si>
  <si>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</si>
  <si>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</si>
  <si>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</si>
  <si>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</si>
  <si>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</si>
  <si>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</si>
  <si>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</si>
  <si>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</si>
  <si>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</si>
  <si>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</si>
  <si>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</si>
  <si>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</si>
  <si>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</si>
  <si>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</si>
  <si>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</si>
  <si>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</si>
  <si>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</si>
  <si>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</si>
  <si>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</si>
  <si>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</si>
  <si>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</si>
  <si>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</si>
  <si>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</si>
  <si>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</si>
  <si>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</si>
  <si>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</si>
  <si>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</si>
  <si>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</si>
  <si>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</si>
  <si>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</si>
  <si>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</si>
  <si>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</si>
  <si>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</si>
  <si>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</si>
  <si>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</si>
  <si>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</si>
  <si>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</si>
  <si>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</si>
  <si>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</si>
  <si>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</si>
  <si>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</si>
  <si>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</si>
  <si>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</si>
  <si>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</si>
  <si>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</si>
  <si>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</si>
  <si>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</si>
  <si>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</si>
  <si>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</si>
  <si>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</si>
  <si>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</si>
  <si>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</si>
  <si>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</si>
  <si>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</si>
  <si>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</si>
  <si>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</si>
  <si>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</si>
  <si>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</si>
  <si>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</si>
  <si>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</si>
  <si>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</si>
  <si>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</si>
  <si>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</si>
  <si>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</si>
  <si>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</si>
  <si>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</si>
  <si>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</si>
  <si>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</si>
  <si>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</si>
  <si>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</si>
  <si>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</si>
  <si>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</si>
  <si>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</si>
  <si>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</si>
  <si>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</si>
  <si>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</si>
  <si>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</si>
  <si>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</si>
  <si>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</si>
  <si>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</si>
  <si>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</si>
  <si>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</si>
  <si>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</si>
  <si>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</si>
  <si>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</si>
  <si>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</si>
  <si>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</si>
  <si>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</si>
  <si>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</si>
  <si>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</si>
  <si>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</si>
  <si>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</si>
  <si>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</si>
  <si>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</si>
  <si>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</si>
  <si>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</si>
  <si>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</si>
  <si>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</si>
  <si>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</si>
  <si>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</si>
  <si>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</si>
  <si>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</si>
  <si>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</si>
  <si>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</si>
  <si>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</si>
  <si>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</si>
  <si>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</si>
  <si>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</si>
  <si>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</si>
  <si>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</si>
  <si>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</si>
  <si>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</si>
  <si>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</si>
  <si>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</si>
  <si>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</si>
  <si>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</si>
  <si>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</si>
  <si>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</si>
  <si>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</si>
  <si>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</si>
  <si>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</si>
  <si>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</si>
  <si>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</si>
  <si>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</si>
  <si>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</si>
  <si>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</si>
  <si>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</si>
  <si>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</si>
  <si>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</si>
  <si>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</si>
  <si>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</si>
  <si>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</si>
  <si>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</si>
  <si>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</si>
  <si>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</si>
  <si>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</si>
  <si>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</si>
  <si>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</si>
  <si>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</si>
  <si>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</si>
  <si>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</si>
  <si>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</si>
  <si>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</si>
  <si>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</si>
  <si>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</si>
  <si>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</si>
  <si>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</si>
  <si>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</si>
  <si>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</si>
  <si>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</si>
  <si>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</si>
  <si>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</si>
  <si>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</si>
  <si>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</si>
  <si>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</si>
  <si>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</si>
  <si>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</si>
  <si>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</si>
  <si>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</si>
  <si>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</si>
  <si>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</si>
  <si>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</si>
  <si>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</si>
  <si>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</si>
  <si>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</si>
  <si>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</si>
  <si>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</si>
  <si>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</si>
  <si>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</si>
  <si>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</si>
  <si>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</si>
  <si>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</si>
  <si>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</si>
  <si>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</si>
  <si>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</si>
  <si>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</si>
  <si>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</si>
  <si>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</si>
  <si>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</si>
  <si>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</si>
  <si>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</si>
  <si>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</si>
  <si>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</si>
  <si>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</si>
  <si>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</si>
  <si>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</si>
  <si>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</si>
  <si>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</si>
  <si>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</si>
  <si>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</si>
  <si>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</si>
  <si>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</si>
  <si>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</si>
  <si>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</si>
  <si>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</si>
  <si>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</si>
  <si>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</si>
  <si>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</si>
  <si>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</si>
  <si>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</si>
  <si>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</si>
  <si>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</si>
  <si>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</si>
  <si>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</si>
  <si>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</si>
  <si>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</si>
  <si>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</si>
  <si>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</si>
  <si>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</si>
  <si>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</si>
  <si>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</si>
  <si>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</si>
  <si>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</si>
  <si>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</si>
  <si>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</si>
  <si>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</si>
  <si>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</si>
  <si>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</si>
  <si>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</si>
  <si>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</si>
  <si>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</si>
  <si>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</si>
  <si>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</si>
  <si>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</si>
  <si>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</si>
  <si>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</si>
  <si>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</si>
  <si>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</si>
  <si>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</si>
  <si>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</si>
  <si>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</si>
  <si>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</si>
  <si>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</si>
  <si>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</si>
  <si>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</si>
  <si>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</si>
  <si>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</si>
  <si>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</si>
  <si>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</si>
  <si>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</si>
  <si>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</si>
  <si>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</si>
  <si>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</si>
  <si>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</si>
  <si>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</si>
  <si>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</si>
  <si>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</si>
  <si>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</si>
  <si>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</si>
  <si>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</si>
  <si>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</si>
  <si>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</si>
  <si>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</si>
  <si>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</si>
  <si>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</si>
  <si>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</si>
  <si>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</si>
  <si>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</si>
  <si>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</si>
  <si>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</si>
  <si>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</si>
  <si>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</si>
  <si>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</si>
  <si>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</si>
  <si>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</si>
  <si>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</si>
  <si>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</si>
  <si>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</si>
  <si>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</si>
  <si>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</si>
  <si>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</si>
  <si>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</si>
  <si>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</si>
  <si>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</si>
  <si>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</si>
  <si>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</si>
  <si>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</si>
  <si>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</si>
  <si>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</si>
  <si>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</si>
  <si>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</si>
  <si>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</si>
  <si>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</si>
  <si>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</si>
  <si>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</si>
  <si>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</si>
  <si>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</si>
  <si>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</si>
  <si>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</si>
  <si>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</si>
  <si>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</si>
  <si>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</si>
  <si>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</si>
  <si>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</si>
  <si>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</si>
  <si>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</si>
  <si>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</si>
  <si>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</si>
  <si>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</si>
  <si>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</si>
  <si>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</si>
  <si>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</si>
  <si>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</si>
  <si>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</si>
  <si>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</si>
  <si>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</si>
  <si>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</si>
  <si>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</si>
  <si>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</si>
  <si>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</si>
  <si>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</si>
  <si>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</si>
  <si>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</si>
  <si>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</si>
  <si>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</si>
  <si>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</si>
  <si>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</si>
  <si>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</si>
  <si>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</si>
  <si>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</si>
  <si>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</si>
  <si>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</si>
  <si>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</si>
  <si>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</si>
  <si>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</si>
  <si>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</si>
  <si>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</si>
  <si>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</si>
  <si>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</si>
  <si>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</si>
  <si>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</si>
  <si>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</si>
  <si>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</si>
  <si>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</si>
  <si>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</si>
  <si>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</si>
  <si>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</si>
  <si>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</si>
  <si>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</si>
  <si>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</si>
  <si>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</si>
  <si>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</si>
  <si>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</si>
  <si>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</si>
  <si>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</si>
  <si>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</si>
  <si>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</si>
  <si>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</si>
  <si>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</si>
  <si>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</si>
  <si>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</si>
  <si>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</si>
  <si>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</si>
  <si>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</si>
  <si>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</si>
  <si>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</si>
  <si>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</si>
  <si>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</si>
  <si>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</si>
  <si>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</si>
  <si>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</si>
  <si>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</si>
  <si>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</si>
  <si>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</si>
  <si>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</si>
  <si>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</si>
  <si>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</si>
  <si>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</si>
  <si>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</si>
  <si>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</si>
  <si>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</si>
  <si>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</si>
  <si>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</si>
  <si>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</si>
  <si>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</si>
  <si>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</si>
  <si>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</si>
  <si>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</si>
  <si>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</si>
  <si>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</si>
  <si>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</si>
  <si>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</si>
  <si>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</si>
  <si>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</si>
  <si>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</si>
  <si>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</si>
  <si>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</si>
  <si>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</si>
  <si>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</si>
  <si>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</si>
  <si>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</si>
  <si>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</si>
  <si>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</si>
  <si>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</si>
  <si>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</si>
  <si>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</si>
  <si>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</si>
  <si>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</si>
  <si>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</si>
  <si>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</si>
  <si>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</si>
  <si>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</si>
  <si>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</si>
  <si>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</si>
  <si>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</si>
  <si>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</si>
  <si>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</si>
  <si>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</si>
  <si>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</si>
  <si>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</si>
  <si>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</si>
  <si>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</si>
  <si>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</si>
  <si>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</si>
  <si>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</si>
  <si>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</si>
  <si>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</si>
  <si>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</si>
  <si>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</si>
  <si>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</si>
  <si>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</si>
  <si>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</si>
  <si>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</si>
  <si>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</si>
  <si>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</si>
  <si>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</si>
  <si>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</si>
  <si>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</si>
  <si>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</si>
  <si>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</si>
  <si>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</si>
  <si>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</si>
  <si>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</si>
  <si>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</si>
  <si>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</si>
  <si>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</si>
  <si>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</si>
  <si>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</si>
  <si>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</si>
  <si>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</si>
  <si>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</si>
  <si>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</si>
  <si>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</si>
  <si>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</si>
  <si>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</si>
  <si>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</si>
  <si>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</si>
  <si>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</si>
  <si>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</si>
  <si>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</si>
  <si>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</si>
  <si>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</si>
  <si>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</si>
  <si>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</si>
  <si>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</si>
  <si>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</si>
  <si>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</si>
  <si>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</si>
  <si>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</si>
  <si>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</si>
  <si>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</si>
  <si>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</si>
  <si>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</si>
  <si>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</si>
  <si>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</si>
  <si>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</si>
  <si>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</si>
  <si>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</si>
  <si>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</si>
  <si>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</si>
  <si>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</si>
  <si>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</si>
  <si>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</si>
  <si>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</si>
  <si>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</si>
  <si>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</si>
  <si>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</si>
  <si>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</si>
  <si>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</si>
  <si>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</si>
  <si>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</si>
  <si>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</si>
  <si>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</si>
  <si>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</si>
  <si>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</si>
  <si>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</si>
  <si>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</si>
  <si>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</si>
  <si>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</si>
  <si>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</si>
  <si>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</si>
  <si>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</si>
  <si>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</si>
  <si>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</si>
  <si>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</si>
  <si>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</si>
  <si>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</si>
  <si>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</si>
  <si>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</si>
  <si>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</si>
  <si>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</si>
  <si>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</si>
  <si>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</si>
  <si>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</si>
  <si>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</si>
  <si>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</si>
  <si>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</si>
  <si>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</si>
  <si>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</si>
  <si>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</si>
  <si>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</si>
  <si>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</si>
  <si>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</si>
  <si>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</si>
  <si>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</si>
  <si>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</si>
  <si>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</si>
  <si>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</si>
  <si>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</si>
  <si>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</si>
  <si>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</si>
  <si>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</si>
  <si>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</si>
  <si>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</si>
  <si>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</si>
  <si>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</si>
  <si>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</si>
  <si>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</si>
  <si>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</si>
  <si>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</si>
  <si>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</si>
  <si>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</si>
  <si>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</si>
  <si>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</si>
  <si>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</si>
  <si>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</si>
  <si>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</si>
  <si>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</si>
  <si>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</si>
  <si>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</si>
  <si>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</si>
  <si>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</si>
  <si>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</si>
  <si>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</si>
  <si>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</si>
  <si>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</si>
  <si>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</si>
  <si>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</si>
  <si>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</si>
  <si>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</si>
  <si>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</si>
  <si>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</si>
  <si>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</si>
  <si>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</si>
  <si>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</si>
  <si>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</si>
  <si>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</si>
  <si>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</si>
  <si>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</si>
  <si>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</si>
  <si>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</si>
  <si>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</si>
  <si>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</si>
  <si>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</si>
  <si>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</si>
  <si>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</si>
  <si>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</si>
  <si>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</si>
  <si>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</si>
  <si>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</si>
  <si>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</si>
  <si>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</si>
  <si>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</si>
  <si>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</si>
  <si>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</si>
  <si>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</si>
  <si>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</si>
  <si>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</si>
  <si>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</si>
  <si>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</si>
  <si>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</si>
  <si>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</si>
  <si>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</si>
  <si>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</si>
  <si>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</si>
  <si>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</si>
  <si>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</si>
  <si>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</si>
  <si>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</si>
  <si>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</si>
  <si>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</si>
  <si>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</si>
  <si>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</si>
  <si>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</si>
  <si>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</si>
  <si>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</si>
  <si>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</si>
  <si>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</si>
  <si>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</si>
  <si>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</si>
  <si>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</si>
  <si>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</si>
  <si>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</si>
  <si>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</si>
  <si>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</si>
  <si>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</si>
  <si>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</si>
  <si>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</si>
  <si>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</si>
  <si>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</si>
  <si>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</si>
  <si>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</si>
  <si>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</si>
  <si>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</si>
  <si>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</si>
  <si>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</si>
  <si>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</si>
  <si>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</si>
  <si>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</si>
  <si>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</si>
  <si>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</si>
  <si>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</si>
  <si>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</si>
  <si>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</si>
  <si>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</si>
  <si>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</si>
  <si>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</si>
  <si>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</si>
  <si>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</si>
  <si>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</si>
  <si>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</si>
  <si>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</si>
  <si>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</si>
  <si>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</si>
  <si>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</si>
  <si>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</si>
  <si>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</si>
  <si>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</si>
  <si>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</si>
  <si>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</si>
  <si>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</si>
  <si>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</si>
  <si>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</si>
  <si>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</si>
  <si>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</si>
  <si>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</si>
  <si>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</si>
  <si>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</si>
  <si>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</si>
  <si>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</si>
  <si>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</si>
  <si>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</si>
  <si>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</si>
  <si>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</si>
  <si>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</si>
  <si>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</si>
  <si>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</si>
  <si>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</si>
  <si>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</si>
  <si>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</si>
  <si>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</si>
  <si>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</si>
  <si>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</si>
  <si>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</si>
  <si>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</si>
  <si>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</si>
  <si>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</si>
  <si>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</si>
  <si>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</si>
  <si>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</si>
  <si>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</si>
  <si>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</si>
  <si>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</si>
  <si>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</si>
  <si>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</si>
  <si>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</si>
  <si>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</si>
  <si>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</si>
  <si>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</si>
  <si>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</si>
  <si>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</si>
  <si>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</si>
  <si>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</si>
  <si>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</si>
  <si>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</si>
  <si>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</si>
  <si>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</si>
  <si>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</si>
  <si>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</si>
  <si>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</si>
  <si>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</si>
  <si>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</si>
  <si>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</si>
  <si>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</si>
  <si>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</si>
  <si>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</si>
  <si>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</si>
  <si>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</si>
  <si>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</si>
  <si>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</si>
  <si>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</si>
  <si>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</si>
  <si>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</si>
  <si>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</si>
  <si>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</si>
  <si>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</si>
  <si>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</si>
  <si>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</si>
  <si>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</si>
  <si>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</si>
  <si>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</si>
  <si>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</si>
  <si>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</si>
  <si>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</si>
  <si>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</si>
  <si>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</si>
  <si>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</si>
  <si>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TOM-TRO</t>
  </si>
  <si>
    <t>TROMTRO</t>
  </si>
  <si>
    <t xml:space="preserve">Execução de solda  </t>
  </si>
  <si>
    <t xml:space="preserve">Execução de solda - VIA2 </t>
  </si>
  <si>
    <t>Recolhimento de dormente</t>
  </si>
  <si>
    <t>PSG-PPR</t>
  </si>
  <si>
    <t>PSGPPR</t>
  </si>
  <si>
    <t>Abastecimento e deslocamento de PSG - PPR</t>
  </si>
  <si>
    <t xml:space="preserve">PAR </t>
  </si>
  <si>
    <t>PAR-POV</t>
  </si>
  <si>
    <t>PARPOV</t>
  </si>
  <si>
    <t>Deslocamento de PAR para POV</t>
  </si>
  <si>
    <t>Nivelamento</t>
  </si>
  <si>
    <t>Ligar juntas desligadas no km 211 ao 212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</si>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</sst>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G316" activePane="bottomRight" state="frozen"/>
      <selection pane="bottomRight" activeCell="I325" sqref="I32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161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7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/>
      <c r="BN302" s="14"/>
      <c r="BO302" s="160"/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</v>
      </c>
      <c r="BT302" s="220" t="str">
        <f t="shared" si="48"/>
        <v/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398</v>
      </c>
      <c r="BN304" s="14" t="s">
        <v>398</v>
      </c>
      <c r="BO304" s="160" t="s">
        <v>398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1110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398</v>
      </c>
      <c r="BN307" s="14" t="s">
        <v>398</v>
      </c>
      <c r="BO307" s="160" t="s">
        <v>398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369</v>
      </c>
      <c r="Y316" s="153" t="s">
        <v>368</v>
      </c>
      <c r="Z316" s="153"/>
      <c r="AA316" s="83" t="s">
        <v>1709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1710</v>
      </c>
      <c r="N318" s="199" t="s">
        <v>1711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 t="s">
        <v>377</v>
      </c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TOM-TRO</v>
      </c>
      <c r="AN318" s="279" t="str">
        <f>IF(BS_CONTROLE[[#This Row],[SB]]=0, "-", BS_CONTROLE[[#This Row],[SB]])</f>
        <v>TROMTRO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1712</v>
      </c>
      <c r="X320" s="213" t="s">
        <v>369</v>
      </c>
      <c r="Y320" s="153" t="s">
        <v>368</v>
      </c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1713</v>
      </c>
      <c r="X323" s="213" t="s">
        <v>369</v>
      </c>
      <c r="Y323" s="153" t="s">
        <v>368</v>
      </c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1714</v>
      </c>
      <c r="X325" s="213" t="s">
        <v>369</v>
      </c>
      <c r="Y325" s="153" t="s">
        <v>368</v>
      </c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 t="s">
        <v>377</v>
      </c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/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1715</v>
      </c>
      <c r="N330" s="199" t="s">
        <v>1716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1717</v>
      </c>
      <c r="X330" s="213" t="s">
        <v>374</v>
      </c>
      <c r="Y330" s="153" t="s">
        <v>377</v>
      </c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150</v>
      </c>
      <c r="E331" s="314"/>
      <c r="F331" s="167" t="s">
        <v>25</v>
      </c>
      <c r="G331" s="9" t="str">
        <f>IF(D331="","*",VLOOKUP(F331,BS_ATIVIDADE[#All],3,FALSE))</f>
        <v>OUTROS</v>
      </c>
      <c r="H331" s="168" t="s">
        <v>1718</v>
      </c>
      <c r="I331" s="168" t="s">
        <v>807</v>
      </c>
      <c r="J331" s="212">
        <v>103</v>
      </c>
      <c r="K331" s="212">
        <v>1724.289</v>
      </c>
      <c r="L331" s="83" t="s">
        <v>11</v>
      </c>
      <c r="M331" s="199" t="s">
        <v>1719</v>
      </c>
      <c r="N331" s="199" t="s">
        <v>1720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1721</v>
      </c>
      <c r="X331" s="213" t="s">
        <v>374</v>
      </c>
      <c r="Y331" s="153" t="s">
        <v>377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1722</v>
      </c>
      <c r="X332" s="213" t="s">
        <v>374</v>
      </c>
      <c r="Y332" s="153" t="s">
        <v>377</v>
      </c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1699</v>
      </c>
      <c r="W334" s="168" t="s">
        <v>1700</v>
      </c>
      <c r="X334" s="213" t="s">
        <v>374</v>
      </c>
      <c r="Y334" s="153" t="s">
        <v>377</v>
      </c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1723</v>
      </c>
      <c r="X336" s="213" t="s">
        <v>374</v>
      </c>
      <c r="Y336" s="153" t="s">
        <v>377</v>
      </c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E4146043</v>
      </c>
      <c r="B338" s="166">
        <v>46043</v>
      </c>
      <c r="C338" s="8">
        <f>IF(BS_CONTROLE[[#This Row],[DATA]]="","",WEEKNUM(BS_CONTROLE[[#This Row],[DATA]]))</f>
        <v>4</v>
      </c>
      <c r="D338" s="51" t="s">
        <v>1724</v>
      </c>
      <c r="E338" s="314"/>
      <c r="F338" s="167" t="s">
        <v>25</v>
      </c>
      <c r="G338" s="9" t="str">
        <f>IF(D338="","*",VLOOKUP(F338,BS_ATIVIDADE[#All],3,FALSE))</f>
        <v>OUTROS</v>
      </c>
      <c r="H338" s="168" t="s">
        <v>1557</v>
      </c>
      <c r="I338" s="168" t="s">
        <v>1058</v>
      </c>
      <c r="J338" s="212">
        <v>78</v>
      </c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374</v>
      </c>
      <c r="Y338" s="153" t="s">
        <v>377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ZIQ</v>
      </c>
      <c r="AL338" s="279" t="str">
        <f>IF(BS_CONTROLE[[#This Row],[Local - Encerramento]]=0, "-", BS_CONTROLE[[#This Row],[Local - Encerramento]])</f>
        <v>ZTP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>
        <f>IF(BS_CONTROLE[[#This Row],[SUB]]=0, "-", BS_CONTROLE[[#This Row],[SUB]])</f>
        <v>78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e">
        <f t="shared" si="60"/>
        <v>#DIV/0!</v>
      </c>
      <c r="BR338" s="18" t="e">
        <f t="shared" si="61"/>
        <v>#DIV/0!</v>
      </c>
      <c r="BS338" s="18" t="e">
        <f t="shared" si="62"/>
        <v>#DIV/0!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1725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105</v>
      </c>
      <c r="D3" s="316" t="s">
        <v>1726</v>
      </c>
      <c r="E3" s="316" t="s">
        <v>1727</v>
      </c>
      <c r="F3" s="316" t="s">
        <v>1728</v>
      </c>
      <c r="G3" s="316" t="s">
        <v>1729</v>
      </c>
      <c r="H3" s="316" t="s">
        <v>1730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1731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1732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H3016" sqref="D3016:H302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1733</v>
      </c>
      <c r="W1" s="397"/>
      <c r="X1" s="397"/>
      <c r="Y1" s="103"/>
    </row>
    <row r="2" spans="1:25" s="100" customFormat="1" ht="11.25" customHeight="1">
      <c r="A2" s="104" t="s">
        <v>1734</v>
      </c>
      <c r="B2" s="104" t="s">
        <v>1735</v>
      </c>
      <c r="C2" s="104" t="s">
        <v>7</v>
      </c>
      <c r="D2" s="105" t="s">
        <v>1177</v>
      </c>
      <c r="E2" s="105" t="s">
        <v>1178</v>
      </c>
      <c r="F2" s="105" t="s">
        <v>1736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1737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1880</v>
      </c>
      <c r="W7" s="111">
        <f ca="1">_xlfn.XLOOKUP(G7&amp;$W$2,BS_CONTROLE[CHAVE],BS_CONTROLE[Quantidade_11],"-")</f>
        <v>2312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28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1880</v>
      </c>
      <c r="W10" s="111">
        <f ca="1">_xlfn.XLOOKUP(G10&amp;$W$2,BS_CONTROLE[CHAVE],BS_CONTROLE[Quantidade_11],"-")</f>
        <v>2312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1248</v>
      </c>
      <c r="W14" s="111">
        <f ca="1">_xlfn.XLOOKUP(G14&amp;$W$2,BS_CONTROLE[CHAVE],BS_CONTROLE[Quantidade_11],"-")</f>
        <v>624</v>
      </c>
      <c r="X14" s="111">
        <f ca="1">_xlfn.XLOOKUP(G14&amp;$X$2,BS_CONTROLE[CHAVE],BS_CONTROLE[Quantidade_11],"-")</f>
        <v>0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28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1880</v>
      </c>
      <c r="W18" s="111">
        <f ca="1">_xlfn.XLOOKUP(G18&amp;$W$2,BS_CONTROLE[CHAVE],BS_CONTROLE[Quantidade_11],"-")</f>
        <v>2312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1880</v>
      </c>
      <c r="W23" s="111">
        <f ca="1">_xlfn.XLOOKUP(G23&amp;$W$2,BS_CONTROLE[CHAVE],BS_CONTROLE[Quantidade_11],"-")</f>
        <v>2312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28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1880</v>
      </c>
      <c r="W29" s="111">
        <f ca="1">_xlfn.XLOOKUP(G29&amp;$W$2,BS_CONTROLE[CHAVE],BS_CONTROLE[Quantidade_11],"-")</f>
        <v>2312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289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28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1880</v>
      </c>
      <c r="W38" s="111">
        <f ca="1">_xlfn.XLOOKUP(G38&amp;$W$2,BS_CONTROLE[CHAVE],BS_CONTROLE[Quantidade_11],"-")</f>
        <v>2312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289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1248</v>
      </c>
      <c r="W45" s="111">
        <f ca="1">_xlfn.XLOOKUP(G45&amp;$W$2,BS_CONTROLE[CHAVE],BS_CONTROLE[Quantidade_11],"-")</f>
        <v>624</v>
      </c>
      <c r="X45" s="111">
        <f ca="1">_xlfn.XLOOKUP(G45&amp;$X$2,BS_CONTROLE[CHAVE],BS_CONTROLE[Quantidade_11],"-")</f>
        <v>0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1880</v>
      </c>
      <c r="W52" s="111">
        <f ca="1">_xlfn.XLOOKUP(G52&amp;$W$2,BS_CONTROLE[CHAVE],BS_CONTROLE[Quantidade_11],"-")</f>
        <v>2312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28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28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 t="str">
        <f ca="1">_xlfn.XLOOKUP(G57&amp;$W$2,BS_CONTROLE[CHAVE],BS_CONTROLE[Quantidade_11],"-")</f>
        <v>-</v>
      </c>
      <c r="X57" s="111">
        <f ca="1">_xlfn.XLOOKUP(G57&amp;$X$2,BS_CONTROLE[CHAVE],BS_CONTROLE[Quantidade_11],"-")</f>
        <v>0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28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1880</v>
      </c>
      <c r="W70" s="111">
        <f ca="1">_xlfn.XLOOKUP(G70&amp;$W$2,BS_CONTROLE[CHAVE],BS_CONTROLE[Quantidade_11],"-")</f>
        <v>2312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 t="str">
        <f ca="1">_xlfn.XLOOKUP(G72&amp;$W$2,BS_CONTROLE[CHAVE],BS_CONTROLE[Quantidade_11],"-")</f>
        <v>-</v>
      </c>
      <c r="X72" s="111">
        <f ca="1">_xlfn.XLOOKUP(G72&amp;$X$2,BS_CONTROLE[CHAVE],BS_CONTROLE[Quantidade_11],"-")</f>
        <v>0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1248</v>
      </c>
      <c r="W78" s="111">
        <f ca="1">_xlfn.XLOOKUP(G78&amp;$W$2,BS_CONTROLE[CHAVE],BS_CONTROLE[Quantidade_11],"-")</f>
        <v>624</v>
      </c>
      <c r="X78" s="111">
        <f ca="1">_xlfn.XLOOKUP(G78&amp;$X$2,BS_CONTROLE[CHAVE],BS_CONTROLE[Quantidade_11],"-")</f>
        <v>0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28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1880</v>
      </c>
      <c r="W92" s="111">
        <f ca="1">_xlfn.XLOOKUP(G92&amp;$W$2,BS_CONTROLE[CHAVE],BS_CONTROLE[Quantidade_11],"-")</f>
        <v>2312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 t="str">
        <f ca="1">_xlfn.XLOOKUP(G93&amp;$W$2,BS_CONTROLE[CHAVE],BS_CONTROLE[Quantidade_11],"-")</f>
        <v>-</v>
      </c>
      <c r="X93" s="111">
        <f ca="1">_xlfn.XLOOKUP(G93&amp;$X$2,BS_CONTROLE[CHAVE],BS_CONTROLE[Quantidade_11],"-")</f>
        <v>0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1248</v>
      </c>
      <c r="W97" s="111">
        <f ca="1">_xlfn.XLOOKUP(G97&amp;$W$2,BS_CONTROLE[CHAVE],BS_CONTROLE[Quantidade_11],"-")</f>
        <v>624</v>
      </c>
      <c r="X97" s="111">
        <f ca="1">_xlfn.XLOOKUP(G97&amp;$X$2,BS_CONTROLE[CHAVE],BS_CONTROLE[Quantidade_11],"-")</f>
        <v>0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1880</v>
      </c>
      <c r="W119" s="111">
        <f ca="1">_xlfn.XLOOKUP(G119&amp;$W$2,BS_CONTROLE[CHAVE],BS_CONTROLE[Quantidade_11],"-")</f>
        <v>2312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28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47510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1880</v>
      </c>
      <c r="W128" s="111">
        <f ca="1">_xlfn.XLOOKUP(G128&amp;$W$2,BS_CONTROLE[CHAVE],BS_CONTROLE[Quantidade_11],"-")</f>
        <v>2312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47510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1880</v>
      </c>
      <c r="W135" s="111">
        <f ca="1">_xlfn.XLOOKUP(G135&amp;$W$2,BS_CONTROLE[CHAVE],BS_CONTROLE[Quantidade_11],"-")</f>
        <v>2312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28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 t="str">
        <f ca="1">_xlfn.XLOOKUP(G139&amp;$W$2,BS_CONTROLE[CHAVE],BS_CONTROLE[Quantidade_11],"-")</f>
        <v>-</v>
      </c>
      <c r="X139" s="111">
        <f ca="1">_xlfn.XLOOKUP(G139&amp;$X$2,BS_CONTROLE[CHAVE],BS_CONTROLE[Quantidade_11],"-")</f>
        <v>0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289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1248</v>
      </c>
      <c r="W153" s="111">
        <f ca="1">_xlfn.XLOOKUP(G153&amp;$W$2,BS_CONTROLE[CHAVE],BS_CONTROLE[Quantidade_11],"-")</f>
        <v>624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1880</v>
      </c>
      <c r="W156" s="111">
        <f ca="1">_xlfn.XLOOKUP(G156&amp;$W$2,BS_CONTROLE[CHAVE],BS_CONTROLE[Quantidade_11],"-")</f>
        <v>2312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28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 t="str">
        <f ca="1">_xlfn.XLOOKUP(G161&amp;$W$2,BS_CONTROLE[CHAVE],BS_CONTROLE[Quantidade_11],"-")</f>
        <v>-</v>
      </c>
      <c r="X161" s="111">
        <f ca="1">_xlfn.XLOOKUP(G161&amp;$X$2,BS_CONTROLE[CHAVE],BS_CONTROLE[Quantidade_11],"-")</f>
        <v>0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289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1880</v>
      </c>
      <c r="W182" s="111">
        <f ca="1">_xlfn.XLOOKUP(G182&amp;$W$2,BS_CONTROLE[CHAVE],BS_CONTROLE[Quantidade_11],"-")</f>
        <v>2312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1248</v>
      </c>
      <c r="W183" s="111">
        <f ca="1">_xlfn.XLOOKUP(G183&amp;$W$2,BS_CONTROLE[CHAVE],BS_CONTROLE[Quantidade_11],"-")</f>
        <v>624</v>
      </c>
      <c r="X183" s="111">
        <f ca="1">_xlfn.XLOOKUP(G183&amp;$X$2,BS_CONTROLE[CHAVE],BS_CONTROLE[Quantidade_11],"-")</f>
        <v>0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28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 t="str">
        <f ca="1">_xlfn.XLOOKUP(G187&amp;$W$2,BS_CONTROLE[CHAVE],BS_CONTROLE[Quantidade_11],"-")</f>
        <v>-</v>
      </c>
      <c r="X187" s="111">
        <f ca="1">_xlfn.XLOOKUP(G187&amp;$X$2,BS_CONTROLE[CHAVE],BS_CONTROLE[Quantidade_11],"-")</f>
        <v>0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289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47510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1880</v>
      </c>
      <c r="W204" s="111">
        <f ca="1">_xlfn.XLOOKUP(G204&amp;$W$2,BS_CONTROLE[CHAVE],BS_CONTROLE[Quantidade_11],"-")</f>
        <v>2312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1248</v>
      </c>
      <c r="W207" s="111">
        <f ca="1">_xlfn.XLOOKUP(G207&amp;$W$2,BS_CONTROLE[CHAVE],BS_CONTROLE[Quantidade_11],"-")</f>
        <v>624</v>
      </c>
      <c r="X207" s="111">
        <f ca="1">_xlfn.XLOOKUP(G207&amp;$X$2,BS_CONTROLE[CHAVE],BS_CONTROLE[Quantidade_11],"-")</f>
        <v>0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0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47510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1880</v>
      </c>
      <c r="W227" s="111">
        <f ca="1">_xlfn.XLOOKUP(G227&amp;$W$2,BS_CONTROLE[CHAVE],BS_CONTROLE[Quantidade_11],"-")</f>
        <v>2312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28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1248</v>
      </c>
      <c r="W230" s="111">
        <f ca="1">_xlfn.XLOOKUP(G230&amp;$W$2,BS_CONTROLE[CHAVE],BS_CONTROLE[Quantidade_11],"-")</f>
        <v>624</v>
      </c>
      <c r="X230" s="111">
        <f ca="1">_xlfn.XLOOKUP(G230&amp;$X$2,BS_CONTROLE[CHAVE],BS_CONTROLE[Quantidade_11],"-")</f>
        <v>0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0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47510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1880</v>
      </c>
      <c r="W253" s="111">
        <f ca="1">_xlfn.XLOOKUP(G253&amp;$W$2,BS_CONTROLE[CHAVE],BS_CONTROLE[Quantidade_11],"-")</f>
        <v>2312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28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1248</v>
      </c>
      <c r="W259" s="111">
        <f ca="1">_xlfn.XLOOKUP(G259&amp;$W$2,BS_CONTROLE[CHAVE],BS_CONTROLE[Quantidade_11],"-")</f>
        <v>624</v>
      </c>
      <c r="X259" s="111">
        <f ca="1">_xlfn.XLOOKUP(G259&amp;$X$2,BS_CONTROLE[CHAVE],BS_CONTROLE[Quantidade_11],"-")</f>
        <v>0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 t="str">
        <f ca="1">_xlfn.XLOOKUP(G262&amp;$W$2,BS_CONTROLE[CHAVE],BS_CONTROLE[Quantidade_11],"-")</f>
        <v>-</v>
      </c>
      <c r="X262" s="111">
        <f ca="1">_xlfn.XLOOKUP(G262&amp;$X$2,BS_CONTROLE[CHAVE],BS_CONTROLE[Quantidade_11],"-")</f>
        <v>0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47510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1880</v>
      </c>
      <c r="W269" s="111">
        <f ca="1">_xlfn.XLOOKUP(G269&amp;$W$2,BS_CONTROLE[CHAVE],BS_CONTROLE[Quantidade_11],"-")</f>
        <v>2312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28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1248</v>
      </c>
      <c r="W272" s="111">
        <f ca="1">_xlfn.XLOOKUP(G272&amp;$W$2,BS_CONTROLE[CHAVE],BS_CONTROLE[Quantidade_11],"-")</f>
        <v>624</v>
      </c>
      <c r="X272" s="111">
        <f ca="1">_xlfn.XLOOKUP(G272&amp;$X$2,BS_CONTROLE[CHAVE],BS_CONTROLE[Quantidade_11],"-")</f>
        <v>0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47510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1880</v>
      </c>
      <c r="W278" s="111">
        <f ca="1">_xlfn.XLOOKUP(G278&amp;$W$2,BS_CONTROLE[CHAVE],BS_CONTROLE[Quantidade_11],"-")</f>
        <v>2312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28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1248</v>
      </c>
      <c r="W284" s="111">
        <f ca="1">_xlfn.XLOOKUP(G284&amp;$W$2,BS_CONTROLE[CHAVE],BS_CONTROLE[Quantidade_11],"-")</f>
        <v>624</v>
      </c>
      <c r="X284" s="111">
        <f ca="1">_xlfn.XLOOKUP(G284&amp;$X$2,BS_CONTROLE[CHAVE],BS_CONTROLE[Quantidade_11],"-")</f>
        <v>0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28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 t="str">
        <f ca="1">_xlfn.XLOOKUP(G286&amp;$W$2,BS_CONTROLE[CHAVE],BS_CONTROLE[Quantidade_11],"-")</f>
        <v>-</v>
      </c>
      <c r="X286" s="111">
        <f ca="1">_xlfn.XLOOKUP(G286&amp;$X$2,BS_CONTROLE[CHAVE],BS_CONTROLE[Quantidade_11],"-")</f>
        <v>0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289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1248</v>
      </c>
      <c r="W298" s="111">
        <f ca="1">_xlfn.XLOOKUP(G298&amp;$W$2,BS_CONTROLE[CHAVE],BS_CONTROLE[Quantidade_11],"-")</f>
        <v>624</v>
      </c>
      <c r="X298" s="111">
        <f ca="1">_xlfn.XLOOKUP(G298&amp;$X$2,BS_CONTROLE[CHAVE],BS_CONTROLE[Quantidade_11],"-")</f>
        <v>0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1880</v>
      </c>
      <c r="W299" s="111">
        <f ca="1">_xlfn.XLOOKUP(G299&amp;$W$2,BS_CONTROLE[CHAVE],BS_CONTROLE[Quantidade_11],"-")</f>
        <v>2312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28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0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47510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1880</v>
      </c>
      <c r="W311" s="111">
        <f ca="1">_xlfn.XLOOKUP(G311&amp;$W$2,BS_CONTROLE[CHAVE],BS_CONTROLE[Quantidade_11],"-")</f>
        <v>2312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28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TOM</v>
      </c>
      <c r="J315" s="109" t="str">
        <f>IF(FN_MC!I318="","*",FN_MC!I318)</f>
        <v>TRO</v>
      </c>
      <c r="K315" s="109" t="str">
        <f>IF(FN_MC!M318="","*",FN_MC!M318)</f>
        <v>TOM-TRO</v>
      </c>
      <c r="L315" s="328" t="str">
        <f>IF(FN_MC!N318="","*",FN_MC!N318)</f>
        <v>TROMTRO</v>
      </c>
      <c r="M315" s="110">
        <f>IF(FN_MC!J318="","*",FN_MC!J318)</f>
        <v>74</v>
      </c>
      <c r="N315" s="291">
        <f>IF(FN_MC!K318="","*",FN_MC!K318)</f>
        <v>404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289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 t="str">
        <f ca="1">_xlfn.XLOOKUP(G317&amp;$W$2,BS_CONTROLE[CHAVE],BS_CONTROLE[Quantidade_11],"-")</f>
        <v>-</v>
      </c>
      <c r="X317" s="111">
        <f ca="1">_xlfn.XLOOKUP(G317&amp;$X$2,BS_CONTROLE[CHAVE],BS_CONTROLE[Quantidade_11],"-")</f>
        <v>0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47510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>
        <f>IF(FN_MC!B338="","*",FN_MC!B338)</f>
        <v>46043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ZIQ</v>
      </c>
      <c r="J335" s="109" t="str">
        <f>IF(FN_MC!I338="","*",FN_MC!I338)</f>
        <v>ZTP</v>
      </c>
      <c r="K335" s="109" t="str">
        <f>IF(FN_MC!M338="","*",FN_MC!M338)</f>
        <v>-</v>
      </c>
      <c r="L335" s="328" t="str">
        <f>IF(FN_MC!N338="","*",FN_MC!N338)</f>
        <v>-</v>
      </c>
      <c r="M335" s="110">
        <f>IF(FN_MC!J338="","*",FN_MC!J338)</f>
        <v>78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*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*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1738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F15" sqref="F1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1739</v>
      </c>
      <c r="C2" s="95" t="s">
        <v>1162</v>
      </c>
      <c r="D2" s="95" t="s">
        <v>1164</v>
      </c>
      <c r="E2" s="95" t="s">
        <v>1740</v>
      </c>
      <c r="F2" s="95" t="s">
        <v>1741</v>
      </c>
      <c r="G2" s="95" t="s">
        <v>1742</v>
      </c>
      <c r="H2" s="95" t="s">
        <v>1743</v>
      </c>
      <c r="I2" s="95" t="s">
        <v>1744</v>
      </c>
      <c r="J2" s="95" t="s">
        <v>1745</v>
      </c>
      <c r="K2" s="130" t="s">
        <v>1746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>
        <f>IF(FN_MC!B338="","*",FN_MC!B338)</f>
        <v>46043</v>
      </c>
      <c r="D335" s="120" t="str">
        <f>IF(FN_MC!D338="","*",FN_MC!D338)</f>
        <v>E41</v>
      </c>
      <c r="E335" s="120" t="str">
        <f>IF(FN_MC!H338="","*",FN_MC!H338)</f>
        <v>ZIQ</v>
      </c>
      <c r="F335" s="136" t="str">
        <f>IF(FN_MC!M338="","*",FN_MC!M338)</f>
        <v>-</v>
      </c>
      <c r="G335" s="120" t="str">
        <f>IF(FN_MC!I338="","*",FN_MC!I338)</f>
        <v>ZTP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1747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1748</v>
      </c>
      <c r="C4" s="321" t="s">
        <v>1749</v>
      </c>
      <c r="D4" s="321" t="s">
        <v>1750</v>
      </c>
      <c r="E4" s="321" t="s">
        <v>1751</v>
      </c>
      <c r="F4" s="321" t="s">
        <v>545</v>
      </c>
      <c r="G4" s="321" t="s">
        <v>1752</v>
      </c>
      <c r="H4" s="187"/>
    </row>
    <row r="5" spans="1:8" ht="43.5">
      <c r="A5" s="187"/>
      <c r="B5" s="322" t="s">
        <v>1753</v>
      </c>
      <c r="C5" s="322">
        <v>309525</v>
      </c>
      <c r="D5" s="322" t="s">
        <v>1754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1755</v>
      </c>
      <c r="C6" s="322">
        <v>256875</v>
      </c>
      <c r="D6" s="322" t="s">
        <v>1756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1757</v>
      </c>
      <c r="C7" s="322">
        <v>257278</v>
      </c>
      <c r="D7" s="322" t="s">
        <v>1758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1759</v>
      </c>
      <c r="C8" s="322">
        <v>261794</v>
      </c>
      <c r="D8" s="322" t="s">
        <v>1760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1761</v>
      </c>
      <c r="C9" s="322">
        <v>257033</v>
      </c>
      <c r="D9" s="322" t="s">
        <v>1762</v>
      </c>
      <c r="E9" s="322" t="s">
        <v>240</v>
      </c>
      <c r="F9" s="322" t="s">
        <v>732</v>
      </c>
      <c r="G9" s="322" t="s">
        <v>1763</v>
      </c>
      <c r="H9" s="187"/>
    </row>
    <row r="10" spans="1:8" ht="43.5">
      <c r="A10" s="187"/>
      <c r="B10" s="322" t="s">
        <v>1764</v>
      </c>
      <c r="C10" s="322">
        <v>396578</v>
      </c>
      <c r="D10" s="322" t="s">
        <v>1765</v>
      </c>
      <c r="E10" s="322" t="s">
        <v>240</v>
      </c>
      <c r="F10" s="322" t="s">
        <v>732</v>
      </c>
      <c r="G10" s="322" t="s">
        <v>1763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1766</v>
      </c>
      <c r="D5" s="401"/>
      <c r="E5" s="401"/>
      <c r="F5" s="401"/>
      <c r="G5" s="401"/>
      <c r="H5" s="401"/>
      <c r="I5" s="401"/>
      <c r="J5" s="402"/>
      <c r="K5" s="403" t="s">
        <v>1767</v>
      </c>
      <c r="L5" s="404"/>
      <c r="M5" s="404"/>
      <c r="N5" s="404"/>
      <c r="O5" s="405" t="s">
        <v>1768</v>
      </c>
      <c r="P5" s="406"/>
      <c r="Q5" s="407"/>
    </row>
    <row r="6" spans="1:17" s="93" customFormat="1" ht="15.75" customHeight="1">
      <c r="A6" s="87" t="s">
        <v>1736</v>
      </c>
      <c r="B6" s="94" t="s">
        <v>1735</v>
      </c>
      <c r="C6" s="95" t="s">
        <v>1177</v>
      </c>
      <c r="D6" s="96" t="s">
        <v>1178</v>
      </c>
      <c r="E6" s="95" t="s">
        <v>1769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1770</v>
      </c>
      <c r="M6" s="138" t="s">
        <v>30</v>
      </c>
      <c r="N6" s="139" t="s">
        <v>1172</v>
      </c>
      <c r="O6" s="241" t="s">
        <v>1215</v>
      </c>
      <c r="P6" s="152"/>
      <c r="Q6" s="188" t="s">
        <v>1771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TOM-TRO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TOM-TRO</v>
      </c>
      <c r="M405" s="140">
        <f>IF(FN_MC!AP318="","*",FN_MC!AP318)</f>
        <v>404</v>
      </c>
      <c r="N405" s="140" t="str">
        <f>IF(FN_MC!AM318="","*",FN_MC!AM318)</f>
        <v>TOM-TRO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>
        <f>IF(FN_MC!B338="","*",FN_MC!B338)</f>
        <v>46043</v>
      </c>
      <c r="B424" s="98" t="str">
        <f>IF(FN_MC!X338="","*",FN_MC!X338)</f>
        <v>Oportunidade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E41</v>
      </c>
      <c r="F424" s="99" t="str">
        <f>IF(FN_MC!H338="","*",FN_MC!H338)</f>
        <v>ZIQ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ZIQ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1771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2026-01-20T21:24:43Z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