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12" documentId="8_{B6337239-1A00-434D-AAD0-422EA1FEB5AE}" xr6:coauthVersionLast="47" xr6:coauthVersionMax="47" xr10:uidLastSave="{8C38B6B4-449E-4362-BE5C-A6D60D6EF3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/>
  <c r="M76" i="1" a="1"/>
  <c r="M76" i="1"/>
  <c r="N75" i="1" a="1"/>
  <c r="N75" i="1"/>
  <c r="M75" i="1" a="1"/>
  <c r="M75" i="1"/>
  <c r="N73" i="1" a="1"/>
  <c r="N73" i="1"/>
  <c r="M73" i="1" a="1"/>
  <c r="M73" i="1"/>
  <c r="N61" i="1" a="1"/>
  <c r="N61" i="1"/>
  <c r="M61" i="1" a="1"/>
  <c r="M61" i="1"/>
  <c r="N60" i="1" a="1"/>
  <c r="N60" i="1"/>
  <c r="M60" i="1" a="1"/>
  <c r="M60" i="1"/>
  <c r="N59" i="1" a="1"/>
  <c r="N59" i="1"/>
  <c r="M59" i="1" a="1"/>
  <c r="M59" i="1"/>
  <c r="N58" i="1" a="1"/>
  <c r="N58" i="1"/>
  <c r="M58" i="1" a="1"/>
  <c r="M58" i="1"/>
  <c r="N74" i="1" a="1"/>
  <c r="N74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78" i="1" a="1"/>
  <c r="M78" i="1"/>
  <c r="M74" i="1" a="1"/>
  <c r="M74" i="1"/>
  <c r="M71" i="1" a="1"/>
  <c r="M71" i="1"/>
  <c r="N57" i="1" a="1"/>
  <c r="N57" i="1"/>
  <c r="M57" i="1" a="1"/>
  <c r="M57" i="1"/>
  <c r="N56" i="1" a="1"/>
  <c r="N56" i="1"/>
  <c r="M56" i="1" a="1"/>
  <c r="M56" i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17" i="11"/>
  <c r="K220" i="11"/>
  <c r="M221" i="11"/>
  <c r="M229" i="11"/>
  <c r="M23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22" i="12" l="1"/>
  <c r="AJ74" i="1"/>
  <c r="AJ77" i="1"/>
  <c r="AJ76" i="1"/>
  <c r="L166" i="12"/>
  <c r="AJ75" i="1"/>
  <c r="AJ73" i="1"/>
  <c r="AJ72" i="1"/>
  <c r="K283" i="12"/>
  <c r="K236" i="12"/>
  <c r="AJ64" i="1"/>
  <c r="AJ55" i="1"/>
  <c r="AJ70" i="1"/>
  <c r="AJ69" i="1"/>
  <c r="AJ68" i="1"/>
  <c r="AJ65" i="1"/>
  <c r="AJ62" i="1"/>
  <c r="AJ60" i="1"/>
  <c r="AJ58" i="1"/>
  <c r="AJ61" i="1"/>
  <c r="AJ59" i="1"/>
  <c r="AJ57" i="1"/>
  <c r="AJ56" i="1"/>
  <c r="K233" i="12"/>
  <c r="L277" i="12"/>
  <c r="K268" i="12"/>
  <c r="K230" i="12"/>
  <c r="G195" i="11"/>
  <c r="L172" i="12"/>
  <c r="K170" i="12"/>
  <c r="K162" i="12"/>
  <c r="G174" i="1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<sst xmlns="http://schemas.openxmlformats.org/spreadsheetml/2006/main" count="5032" uniqueCount="1247">
  <si>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</si>
  <si>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</si>
  <si>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</si>
  <si>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</si>
  <si>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</si>
  <si>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</si>
  <si>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</si>
  <si>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</si>
  <si>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</si>
  <si>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</si>
  <si>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</si>
  <si>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</si>
  <si>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</si>
  <si>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</si>
  <si>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</si>
  <si>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</si>
  <si>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</si>
  <si>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</si>
  <si>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</si>
  <si>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</si>
  <si>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</si>
  <si>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</si>
  <si>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</si>
  <si>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</si>
  <si>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</si>
  <si>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</si>
  <si>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</si>
  <si>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</si>
  <si>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</si>
  <si>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</si>
  <si>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</si>
  <si>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</si>
  <si>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</si>
  <si>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</si>
  <si>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</si>
  <si>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</si>
  <si>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</si>
  <si>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</si>
  <si>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</si>
  <si>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</si>
  <si>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</si>
  <si>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</si>
  <si>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</si>
  <si>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</si>
  <si>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</si>
  <si>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</si>
  <si>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</si>
  <si>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</si>
  <si>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</si>
  <si>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</si>
  <si>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</si>
  <si>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</si>
  <si>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</si>
  <si>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</si>
  <si>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</si>
  <si>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</si>
  <si>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</si>
  <si>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</si>
  <si>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</si>
  <si>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</si>
  <si>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</si>
  <si>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</si>
  <si>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</si>
  <si>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</si>
  <si>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</si>
  <si>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</si>
  <si>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</si>
  <si>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</si>
  <si>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</si>
  <si>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</si>
  <si>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</si>
  <si>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</si>
  <si>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</si>
  <si>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</si>
  <si>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</si>
  <si>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</si>
  <si>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</si>
  <si>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</si>
  <si>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</si>
  <si>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</si>
  <si>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</si>
  <si>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</si>
  <si>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</si>
  <si>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</si>
  <si>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</si>
  <si>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</si>
  <si>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</si>
  <si>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</si>
  <si>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</si>
  <si>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</si>
  <si>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</si>
  <si>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</si>
  <si>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</si>
  <si>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</si>
  <si>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</si>
  <si>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</si>
  <si>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</si>
  <si>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</si>
  <si>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</si>
  <si>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</si>
  <si>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</si>
  <si>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</si>
  <si>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</si>
  <si>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</si>
  <si>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</si>
  <si>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</si>
  <si>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</si>
  <si>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</si>
  <si>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</si>
  <si>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</si>
  <si>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</si>
  <si>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</si>
  <si>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</si>
  <si>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</si>
  <si>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</si>
  <si>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</si>
  <si>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</si>
  <si>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</si>
  <si>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</si>
  <si>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</si>
  <si>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</si>
  <si>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</si>
  <si>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</si>
  <si>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</si>
  <si>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</si>
  <si>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</si>
  <si>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</si>
  <si>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</si>
  <si>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</si>
  <si>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</si>
  <si>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</si>
  <si>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</si>
  <si>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</si>
  <si>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</si>
  <si>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</si>
  <si>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</si>
  <si>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</si>
  <si>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</si>
  <si>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</si>
  <si>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</si>
  <si>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</si>
  <si>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</si>
  <si>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</si>
  <si>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</si>
  <si>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</si>
  <si>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</si>
  <si>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</si>
  <si>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</si>
  <si>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</si>
  <si>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</si>
  <si>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</si>
  <si>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</si>
  <si>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</si>
  <si>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</si>
  <si>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</si>
  <si>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</si>
  <si>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</si>
  <si>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</si>
  <si>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</si>
  <si>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</si>
  <si>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</si>
  <si>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</si>
  <si>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</si>
  <si>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</si>
  <si>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</si>
  <si>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</si>
  <si>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</si>
  <si>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</si>
  <si>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</si>
  <si>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</si>
  <si>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</si>
  <si>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</si>
  <si>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</si>
  <si>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</si>
  <si>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</si>
  <si>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</si>
  <si>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</si>
  <si>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</si>
  <si>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</si>
  <si>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</si>
  <si>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</si>
  <si>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</si>
  <si>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</si>
  <si>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</si>
  <si>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</si>
  <si>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</si>
  <si>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</si>
  <si>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</si>
  <si>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</si>
  <si>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</si>
  <si>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</si>
  <si>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</si>
  <si>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</si>
  <si>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</si>
  <si>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</si>
  <si>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</si>
  <si>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</si>
  <si>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</si>
  <si>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</si>
  <si>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</si>
  <si>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</si>
  <si>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</si>
  <si>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</si>
  <si>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</si>
  <si>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</si>
  <si>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</si>
  <si>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</si>
  <si>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</si>
  <si>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</si>
  <si>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</si>
  <si>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</si>
  <si>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</si>
  <si>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</si>
  <si>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</si>
  <si>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</si>
  <si>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</si>
  <si>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</si>
  <si>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</si>
  <si>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</si>
  <si>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</si>
  <si>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</si>
  <si>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</si>
  <si>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</si>
  <si>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</si>
  <si>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</si>
  <si>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</si>
  <si>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</si>
  <si>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</si>
  <si>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</si>
  <si>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</si>
  <si>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</si>
  <si>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</si>
  <si>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</si>
  <si>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</si>
  <si>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</si>
  <si>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</si>
  <si>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</si>
  <si>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</si>
  <si>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</si>
  <si>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</si>
  <si>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</si>
  <si>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</si>
  <si>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</si>
  <si>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</si>
  <si>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</si>
  <si>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</si>
  <si>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</si>
  <si>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</si>
  <si>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</si>
  <si>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</si>
  <si>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</si>
  <si>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</si>
  <si>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</si>
  <si>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</si>
  <si>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</si>
  <si>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</si>
  <si>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</si>
  <si>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</si>
  <si>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</si>
  <si>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</si>
  <si>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</si>
  <si>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</si>
  <si>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</si>
  <si>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</si>
  <si>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</si>
  <si>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</si>
  <si>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</si>
  <si>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</si>
  <si>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</si>
  <si>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</si>
  <si>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</si>
  <si>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</si>
  <si>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</si>
  <si>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</si>
  <si>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</si>
  <si>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</si>
  <si>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</si>
  <si>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</si>
  <si>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</si>
  <si>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</si>
  <si>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</si>
  <si>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</si>
  <si>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</si>
  <si>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</si>
  <si>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</si>
  <si>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</si>
  <si>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</si>
  <si>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</si>
  <si>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</si>
  <si>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</si>
  <si>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</si>
  <si>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</si>
  <si>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</si>
  <si>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</si>
  <si>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</si>
  <si>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</si>
  <si>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</si>
  <si>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</si>
  <si>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</si>
  <si>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</si>
  <si>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</si>
  <si>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</si>
  <si>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</si>
  <si>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</si>
  <si>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</si>
  <si>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</si>
  <si>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</si>
  <si>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</si>
  <si>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</si>
  <si>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</si>
  <si>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</si>
  <si>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</si>
  <si>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</si>
  <si>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</si>
  <si>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</si>
  <si>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</si>
  <si>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</si>
  <si>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</si>
  <si>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</si>
  <si>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</si>
  <si>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</si>
  <si>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</si>
  <si>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</si>
  <si>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</si>
  <si>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</si>
  <si>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</si>
  <si>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</si>
  <si>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</si>
  <si>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</si>
  <si>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</si>
  <si>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</si>
  <si>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</si>
  <si>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</si>
  <si>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</si>
  <si>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</si>
  <si>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</si>
  <si>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</si>
  <si>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</si>
  <si>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</si>
  <si>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</si>
  <si>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</si>
  <si>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</si>
  <si>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</si>
  <si>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</si>
  <si>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</si>
  <si>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</si>
  <si>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</si>
  <si>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</si>
  <si>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</si>
  <si>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</si>
  <si>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</si>
  <si>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</si>
  <si>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</si>
  <si>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</si>
  <si>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</si>
  <si>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</si>
  <si>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</si>
  <si>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</si>
  <si>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</si>
  <si>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</si>
  <si>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</si>
  <si>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</si>
  <si>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</si>
  <si>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</si>
  <si>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</si>
  <si>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</si>
  <si>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</si>
  <si>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</si>
  <si>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</si>
  <si>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</si>
  <si>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</si>
  <si>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</si>
  <si>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</si>
  <si>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</si>
  <si>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</si>
  <si>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</si>
  <si>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</si>
  <si>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</si>
  <si>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</si>
  <si>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</si>
  <si>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</si>
  <si>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</si>
  <si>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</si>
  <si>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</si>
  <si>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</si>
  <si>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</si>
  <si>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</si>
  <si>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</si>
  <si>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</si>
  <si>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</si>
  <si>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</si>
  <si>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</si>
  <si>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</si>
  <si>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</si>
  <si>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</si>
  <si>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</si>
  <si>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</si>
  <si>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</si>
  <si>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</si>
  <si>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</si>
  <si>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</si>
  <si>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</si>
  <si>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</si>
  <si>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</si>
  <si>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</si>
  <si>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</si>
  <si>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</si>
  <si>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</si>
  <si>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</si>
  <si>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</si>
  <si>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</si>
  <si>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</si>
  <si>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</si>
  <si>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</si>
  <si>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</si>
  <si>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</si>
  <si>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</si>
  <si>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</si>
  <si>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</si>
  <si>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</si>
  <si>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</si>
  <si>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</si>
  <si>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</si>
  <si>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</si>
  <si>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</si>
  <si>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</si>
  <si>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</si>
  <si>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</si>
  <si>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</si>
  <si>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</si>
  <si>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</si>
  <si>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</si>
  <si>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</si>
  <si>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</si>
  <si>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</si>
  <si>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</si>
  <si>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</si>
  <si>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</si>
  <si>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</si>
  <si>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</si>
  <si>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</si>
  <si>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</si>
  <si>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</si>
  <si>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</si>
  <si>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</si>
  <si>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</si>
  <si>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</si>
  <si>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</si>
  <si>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</si>
  <si>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</si>
  <si>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</si>
  <si>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</si>
  <si>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</si>
  <si>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</si>
  <si>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</si>
  <si>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</si>
  <si>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</si>
  <si>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</si>
  <si>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</si>
  <si>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</si>
  <si>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</si>
  <si>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</si>
  <si>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</si>
  <si>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</si>
  <si>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</si>
  <si>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</si>
  <si>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</si>
  <si>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</si>
  <si>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</si>
  <si>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</si>
  <si>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</si>
  <si>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</si>
  <si>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</si>
  <si>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</si>
  <si>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</si>
  <si>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</si>
  <si>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</si>
  <si>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</si>
  <si>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</si>
  <si>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</si>
  <si>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</si>
  <si>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</si>
  <si>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</si>
  <si>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</si>
  <si>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</si>
  <si>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</si>
  <si>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</si>
  <si>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</si>
  <si>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</si>
  <si>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</si>
  <si>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</si>
  <si>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</si>
  <si>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</si>
  <si>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</si>
  <si>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</si>
  <si>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</si>
  <si>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</si>
  <si>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</si>
  <si>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</si>
  <si>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</si>
  <si>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</si>
  <si>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</si>
  <si>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</si>
  <si>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</si>
  <si>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</si>
  <si>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</si>
  <si>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</si>
  <si>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</si>
  <si>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</si>
  <si>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</si>
  <si>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</si>
  <si>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</si>
  <si>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</si>
  <si>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</si>
  <si>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</si>
  <si>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</si>
  <si>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</si>
  <si>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</si>
  <si>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</si>
  <si>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</si>
  <si>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</si>
  <si>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</si>
  <si>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</si>
  <si>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</si>
  <si>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</si>
  <si>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</si>
  <si>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</si>
  <si>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</si>
  <si>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</si>
  <si>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</si>
  <si>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</si>
  <si>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</si>
  <si>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</si>
  <si>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</si>
  <si>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</si>
  <si>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</si>
  <si>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</si>
  <si>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</si>
  <si>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</si>
  <si>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</si>
  <si>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</si>
  <si>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</si>
  <si>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</si>
  <si>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</si>
  <si>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</si>
  <si>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</si>
  <si>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</si>
  <si>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</si>
  <si>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</si>
  <si>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</si>
  <si>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</si>
  <si>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</si>
  <si>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</si>
  <si>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</si>
  <si>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</si>
  <si>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</si>
  <si>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</si>
  <si>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</si>
  <si>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</si>
  <si>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</si>
  <si>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</si>
  <si>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</si>
  <si>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</si>
  <si>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</si>
  <si>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</si>
  <si>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</si>
  <si>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</si>
  <si>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</si>
  <si>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</si>
  <si>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</si>
  <si>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</si>
  <si>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</si>
  <si>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</si>
  <si>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</si>
  <si>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</si>
  <si>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</si>
  <si>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</si>
  <si>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</si>
  <si>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</si>
  <si>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</si>
  <si>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</si>
  <si>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</si>
  <si>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</si>
  <si>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</si>
  <si>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</si>
  <si>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</si>
  <si>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</si>
  <si>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</si>
  <si>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</si>
  <si>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</si>
  <si>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</si>
  <si>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</si>
  <si>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</si>
  <si>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</si>
  <si>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</si>
  <si>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</si>
  <si>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</si>
  <si>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</si>
  <si>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</si>
  <si>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</si>
  <si>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</si>
  <si>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</si>
  <si>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</si>
  <si>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</si>
  <si>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</si>
  <si>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</si>
  <si>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</si>
  <si>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</si>
  <si>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</si>
  <si>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</si>
  <si>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</si>
  <si>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</si>
  <si>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</si>
  <si>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</si>
  <si>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</si>
  <si>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</si>
  <si>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</si>
  <si>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</si>
  <si>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</si>
  <si>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</si>
  <si>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</si>
  <si>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</si>
  <si>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</si>
  <si>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</si>
  <si>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</si>
  <si>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</si>
  <si>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</si>
  <si>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</si>
  <si>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</si>
  <si>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</si>
  <si>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</si>
  <si>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</si>
  <si>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</si>
  <si>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</si>
  <si>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</si>
  <si>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</si>
  <si>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</si>
  <si>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</si>
  <si>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</si>
  <si>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</si>
  <si>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</si>
  <si>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</si>
  <si>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</si>
  <si>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</si>
  <si>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</si>
  <si>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</si>
  <si>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</si>
  <si>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</si>
  <si>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</si>
  <si>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</si>
  <si>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</si>
  <si>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</si>
  <si>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</si>
  <si>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</si>
  <si>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</si>
  <si>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</si>
  <si>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</si>
  <si>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</si>
  <si>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</si>
  <si>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</si>
  <si>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</si>
  <si>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</si>
  <si>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</si>
  <si>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</si>
  <si>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</si>
  <si>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</si>
  <si>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</si>
  <si>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</si>
  <si>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</si>
  <si>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</si>
  <si>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</si>
  <si>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</si>
  <si>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</si>
  <si>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</si>
  <si>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</si>
  <si>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</si>
  <si>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</si>
  <si>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</si>
  <si>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</si>
  <si>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</si>
  <si>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</si>
  <si>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</si>
  <si>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</si>
  <si>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</si>
  <si>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</si>
  <si>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</si>
  <si>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</si>
  <si>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</si>
  <si>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</si>
  <si>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</si>
  <si>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</si>
  <si>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</si>
  <si>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</si>
  <si>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</si>
  <si>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</si>
  <si>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</si>
  <si>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</si>
  <si>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</si>
  <si>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</si>
  <si>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</si>
  <si>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</si>
  <si>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</si>
  <si>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</si>
  <si>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</si>
  <si>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</si>
  <si>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</si>
  <si>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</si>
  <si>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</si>
  <si>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</si>
  <si>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</si>
  <si>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</si>
  <si>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</si>
  <si>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</si>
  <si>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</si>
  <si>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</si>
  <si>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</si>
  <si>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</si>
  <si>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</si>
  <si>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</si>
  <si>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</si>
  <si>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</si>
  <si>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</si>
  <si>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</si>
  <si>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</si>
  <si>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</si>
  <si>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</si>
  <si>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</si>
  <si>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</si>
  <si>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</si>
  <si>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</si>
  <si>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</si>
  <si>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</si>
  <si>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</si>
  <si>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</si>
  <si>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</si>
  <si>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</si>
  <si>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</si>
  <si>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</si>
  <si>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</si>
  <si>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</si>
  <si>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</si>
  <si>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</si>
  <si>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</si>
  <si>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</si>
  <si>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</si>
  <si>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</si>
  <si>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</si>
  <si>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</si>
  <si>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</si>
  <si>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</si>
  <si>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</si>
  <si>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</si>
  <si>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</si>
  <si>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</si>
  <si>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</si>
  <si>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</si>
  <si>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</si>
  <si>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</si>
  <si>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</si>
  <si>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</si>
  <si>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</si>
  <si>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</si>
  <si>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</si>
  <si>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</si>
  <si>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</si>
  <si>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</si>
  <si>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</si>
  <si>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</si>
  <si>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</si>
  <si>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</si>
  <si>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</si>
  <si>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</si>
  <si>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</si>
  <si>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</si>
  <si>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</si>
  <si>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</si>
  <si>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</si>
  <si>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</si>
  <si>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</si>
  <si>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</si>
  <si>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</si>
  <si>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</si>
  <si>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</si>
  <si>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</si>
  <si>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</si>
  <si>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</si>
  <si>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</si>
  <si>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</si>
  <si>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</si>
  <si>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</si>
  <si>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</si>
  <si>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</si>
  <si>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</si>
  <si>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</si>
  <si>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</si>
  <si>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</si>
  <si>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</si>
  <si>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</si>
  <si>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</si>
  <si>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</si>
  <si>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</si>
  <si>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</si>
  <si>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</si>
  <si>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</si>
  <si>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</si>
  <si>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</si>
  <si>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</si>
  <si>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</si>
  <si>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</si>
  <si>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</si>
  <si>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</si>
  <si>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</si>
  <si>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</si>
  <si>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</si>
  <si>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</si>
  <si>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</si>
  <si>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</si>
  <si>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</si>
  <si>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</si>
  <si>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</si>
  <si>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</si>
  <si>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</si>
  <si>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</si>
  <si>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</si>
  <si>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</si>
  <si>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</si>
  <si>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</si>
  <si>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</si>
  <si>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</si>
  <si>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</si>
  <si>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</si>
  <si>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</si>
  <si>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</si>
  <si>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</si>
  <si>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</si>
  <si>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</si>
  <si>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</si>
  <si>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</si>
  <si>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</si>
  <si>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</si>
  <si>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</si>
  <si>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</si>
  <si>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</si>
  <si>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</si>
  <si>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</si>
  <si>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</si>
  <si>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</si>
  <si>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</si>
  <si>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</si>
  <si>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</si>
  <si>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</si>
  <si>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</si>
  <si>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</si>
  <si>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</si>
  <si>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</si>
  <si>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</si>
  <si>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</si>
  <si>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</si>
  <si>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</si>
  <si>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</si>
  <si>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</si>
  <si>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</si>
  <si>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</si>
  <si>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</si>
  <si>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</si>
  <si>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</si>
  <si>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</si>
  <si>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</si>
  <si>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</si>
  <si>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</si>
  <si>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</si>
  <si>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</si>
  <si>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</si>
  <si>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</si>
  <si>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</si>
  <si>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</si>
  <si>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</si>
  <si>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</si>
  <si>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</si>
  <si>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</si>
  <si>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</si>
  <si>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</si>
  <si>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</si>
  <si>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</si>
  <si>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</si>
  <si>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</si>
  <si>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</si>
  <si>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</si>
  <si>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</si>
  <si>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</si>
  <si>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</si>
  <si>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</si>
  <si>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</si>
  <si>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</si>
  <si>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</si>
  <si>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</si>
  <si>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</si>
  <si>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</si>
  <si>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</si>
  <si>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</si>
  <si>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</si>
  <si>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</si>
  <si>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</si>
  <si>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</si>
  <si>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</si>
  <si>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</si>
  <si>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</si>
  <si>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</si>
  <si>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</si>
  <si>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</si>
  <si>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</si>
  <si>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</si>
  <si>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</si>
  <si>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</si>
  <si>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</si>
  <si>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</si>
  <si>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</si>
  <si>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</si>
  <si>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</si>
  <si>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</si>
  <si>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</si>
  <si>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</si>
  <si>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</si>
  <si>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</si>
  <si>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</si>
  <si>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</si>
  <si>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</si>
  <si>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</si>
  <si>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</si>
  <si>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</si>
  <si>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</si>
  <si>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</si>
  <si>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</si>
  <si>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</si>
  <si>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</si>
  <si>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</si>
  <si>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</si>
  <si>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</si>
  <si>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</si>
  <si>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</si>
  <si>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</si>
  <si>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</si>
  <si>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</si>
  <si>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</si>
  <si>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</si>
  <si>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</si>
  <si>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</si>
  <si>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</si>
  <si>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</si>
  <si>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</si>
  <si>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</si>
  <si>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</si>
  <si>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</si>
  <si>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</si>
  <si>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</si>
  <si>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</si>
  <si>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</si>
  <si>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</si>
  <si>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</si>
  <si>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</si>
  <si>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</si>
  <si>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</si>
  <si>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</si>
  <si>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</si>
  <si>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</si>
  <si>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</si>
  <si>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</si>
  <si>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</si>
  <si>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</si>
  <si>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</si>
  <si>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</si>
  <si>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</si>
  <si>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</si>
  <si>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</si>
  <si>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</si>
  <si>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</si>
  <si>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</si>
  <si>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</si>
  <si>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</si>
  <si>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</si>
  <si>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</si>
  <si>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</si>
  <si>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</si>
  <si>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</si>
  <si>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</si>
  <si>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</si>
  <si>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</si>
  <si>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</si>
  <si>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</si>
  <si>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</si>
  <si>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</si>
  <si>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</si>
  <si>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</si>
  <si>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</si>
  <si>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</si>
  <si>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</si>
  <si>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</si>
  <si>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</si>
  <si>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</si>
  <si>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</si>
  <si>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</si>
  <si>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</si>
  <si>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</si>
  <si>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</si>
  <si>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</si>
  <si>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</si>
  <si>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</si>
  <si>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</si>
  <si>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</si>
  <si>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</si>
  <si>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</si>
  <si>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</si>
  <si>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</si>
  <si>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</si>
  <si>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</si>
  <si>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</si>
  <si>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</si>
  <si>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</si>
  <si>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</si>
  <si>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</si>
  <si>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</si>
  <si>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</si>
  <si>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</si>
  <si>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</si>
  <si>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</si>
  <si>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</si>
  <si>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</si>
  <si>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</si>
  <si>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</si>
  <si>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</si>
  <si>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</si>
  <si>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</si>
  <si>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</si>
  <si>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</si>
  <si>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</si>
  <si>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</si>
  <si>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</si>
  <si>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</si>
  <si>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</si>
  <si>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</si>
  <si>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</si>
  <si>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</si>
  <si>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</si>
  <si>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</si>
  <si>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</si>
  <si>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</si>
  <si>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</si>
  <si>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</si>
  <si>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</si>
  <si>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</si>
  <si>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</si>
  <si>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</si>
  <si>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</si>
  <si>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</si>
  <si>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</si>
  <si>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</si>
  <si>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</si>
  <si>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</si>
  <si>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</si>
  <si>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</si>
  <si>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</si>
  <si>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</si>
  <si>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</si>
  <si>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</si>
  <si>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</si>
  <si>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</si>
  <si>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</si>
  <si>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</si>
  <si>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</si>
  <si>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</si>
  <si>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</si>
  <si>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</si>
  <si>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</si>
  <si>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</si>
  <si>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</si>
  <si>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</si>
  <si>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</si>
  <si>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</si>
  <si>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</si>
  <si>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</si>
  <si>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</si>
  <si>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</si>
  <si>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</si>
  <si>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</si>
  <si>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</si>
  <si>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</si>
  <si>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</si>
  <si>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</si>
  <si>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</si>
  <si>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</si>
  <si>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</si>
  <si>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</si>
  <si>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</si>
  <si>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</si>
  <si>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</si>
  <si>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</si>
  <si>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</si>
  <si>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</si>
  <si>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</si>
  <si>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</si>
  <si>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</si>
  <si>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</si>
  <si>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</si>
  <si>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</si>
  <si>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</si>
  <si>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</si>
  <si>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</si>
  <si>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</si>
  <si>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</si>
  <si>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</si>
  <si>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</si>
  <si>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</si>
  <si>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</si>
  <si>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</si>
  <si>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</si>
  <si>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</si>
  <si>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</si>
  <si>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</si>
  <si>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</si>
  <si>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</si>
  <si>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</si>
  <si>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</si>
  <si>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</si>
  <si>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</si>
  <si>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</si>
  <si>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</si>
  <si>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</si>
  <si>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</si>
  <si>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</si>
  <si>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</si>
  <si>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</si>
  <si>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</si>
  <si>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</si>
  <si>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</si>
  <si>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</si>
  <si>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</si>
  <si>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</si>
  <si>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</si>
  <si>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</si>
  <si>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</si>
  <si>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</si>
  <si>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</si>
  <si>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</si>
  <si>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</si>
  <si>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</si>
  <si>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</si>
  <si>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</si>
  <si>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</si>
  <si>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</si>
  <si>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</si>
  <si>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</si>
  <si>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</si>
  <si>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</si>
  <si>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</si>
  <si>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</si>
  <si>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</si>
  <si>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</si>
  <si>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</si>
  <si>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</si>
  <si>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</si>
  <si>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</si>
  <si>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</si>
  <si>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</si>
  <si>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</si>
  <si>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</si>
  <si>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</si>
  <si>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</si>
  <si>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</si>
  <si>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</si>
  <si>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</si>
  <si>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</si>
  <si>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</si>
  <si>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</si>
  <si>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</si>
  <si>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</si>
  <si>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</si>
  <si>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</si>
  <si>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</si>
  <si>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</si>
  <si>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</si>
  <si>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</si>
  <si>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</si>
  <si>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</si>
  <si>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</si>
  <si>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</si>
  <si>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</si>
  <si>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</si>
  <si>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</si>
  <si>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</si>
  <si>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</si>
  <si>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</si>
  <si>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</si>
  <si>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</si>
  <si>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</si>
  <si>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</si>
  <si>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</si>
  <si>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</si>
  <si>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</si>
  <si>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</si>
  <si>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</si>
  <si>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</si>
  <si>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</si>
  <si>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</si>
  <si>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</si>
  <si>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</si>
  <si>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</si>
  <si>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</si>
  <si>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</si>
  <si>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</si>
  <si>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</si>
  <si>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</si>
  <si>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</si>
  <si>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</si>
  <si>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</si>
  <si>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</si>
  <si>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</si>
  <si>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</si>
  <si>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</si>
  <si>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</si>
  <si>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</si>
  <si>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</si>
  <si>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</si>
  <si>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</si>
  <si>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</si>
  <si>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</si>
  <si>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</si>
  <si>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ZEVZXW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</si>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</sst>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31" activePane="bottomRight" state="frozen"/>
      <selection pane="bottomRight" activeCell="BK52" sqref="BK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308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1159</v>
      </c>
      <c r="BK32" s="17" t="s">
        <v>1160</v>
      </c>
      <c r="BL32" s="16"/>
      <c r="BM32" s="15" t="s">
        <v>846</v>
      </c>
      <c r="BN32" s="15" t="s">
        <v>869</v>
      </c>
      <c r="BO32" s="166" t="s">
        <v>955</v>
      </c>
      <c r="BP32" s="17" t="s">
        <v>1160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">
        <v>239</v>
      </c>
      <c r="AM38" s="273" t="s">
        <v>1174</v>
      </c>
      <c r="AN38" s="273" t="s">
        <v>1175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1176</v>
      </c>
      <c r="BK38" s="17" t="s">
        <v>1177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1178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1180</v>
      </c>
      <c r="W39" s="339" t="s">
        <v>1181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1182</v>
      </c>
      <c r="BK39" s="17" t="s">
        <v>1183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1180</v>
      </c>
      <c r="W40" s="174" t="s">
        <v>1184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1185</v>
      </c>
      <c r="BK40" s="17" t="s">
        <v>1183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1180</v>
      </c>
      <c r="W41" s="174" t="s">
        <v>1186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1187</v>
      </c>
      <c r="BK41" s="17" t="s">
        <v>1183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1180</v>
      </c>
      <c r="W42" s="174" t="s">
        <v>1188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1189</v>
      </c>
      <c r="BK42" s="17" t="s">
        <v>1183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1190</v>
      </c>
      <c r="W43" s="174" t="s">
        <v>1191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1192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1193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1194</v>
      </c>
      <c r="BL45" s="16"/>
      <c r="BM45" s="15" t="s">
        <v>865</v>
      </c>
      <c r="BN45" s="15" t="s">
        <v>865</v>
      </c>
      <c r="BO45" s="166" t="s">
        <v>865</v>
      </c>
      <c r="BP45" s="17" t="s">
        <v>1194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1197</v>
      </c>
      <c r="W46" s="339" t="s">
        <v>1198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1199</v>
      </c>
      <c r="BK46" s="17" t="s">
        <v>1200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1197</v>
      </c>
      <c r="W47" s="276" t="s">
        <v>1201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1202</v>
      </c>
      <c r="BK47" s="17" t="s">
        <v>1200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1197</v>
      </c>
      <c r="W48" s="276" t="s">
        <v>1201</v>
      </c>
      <c r="X48" s="219" t="s">
        <v>830</v>
      </c>
      <c r="Y48" s="159" t="s">
        <v>829</v>
      </c>
      <c r="Z48" s="159"/>
      <c r="AA48" s="218" t="s">
        <v>1203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1204</v>
      </c>
      <c r="BK48" s="17" t="s">
        <v>1200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1205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1206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1207</v>
      </c>
      <c r="J50" s="218">
        <v>54</v>
      </c>
      <c r="K50" s="218">
        <v>105</v>
      </c>
      <c r="L50" s="84" t="s">
        <v>487</v>
      </c>
      <c r="M50" s="205" t="s">
        <v>1208</v>
      </c>
      <c r="N50" s="205" t="s">
        <v>1209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1210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1211</v>
      </c>
      <c r="BK50" s="17" t="s">
        <v>1212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1214</v>
      </c>
      <c r="BK51" s="17" t="s">
        <v>1215</v>
      </c>
      <c r="BL51" s="16"/>
      <c r="BM51" s="15" t="s">
        <v>865</v>
      </c>
      <c r="BN51" s="15" t="s">
        <v>865</v>
      </c>
      <c r="BO51" s="166" t="s">
        <v>865</v>
      </c>
      <c r="BP51" s="17" t="s">
        <v>1215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308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1216</v>
      </c>
      <c r="BK52" s="17" t="s">
        <v>1217</v>
      </c>
      <c r="BL52" s="16"/>
      <c r="BM52" s="15" t="s">
        <v>855</v>
      </c>
      <c r="BN52" s="15" t="s">
        <v>885</v>
      </c>
      <c r="BO52" s="166" t="s">
        <v>948</v>
      </c>
      <c r="BP52" s="17" t="s">
        <v>1162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SuperExecução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606</v>
      </c>
      <c r="E55" s="309">
        <v>50</v>
      </c>
      <c r="F55" s="173" t="s">
        <v>509</v>
      </c>
      <c r="G55" s="9" t="str">
        <f>IF(D55="","*",VLOOKUP(F55,BS_ATIVIDADE[#All],3,FALSE))</f>
        <v>DETECÇÃO</v>
      </c>
      <c r="H55" s="174" t="s">
        <v>1218</v>
      </c>
      <c r="I55" s="174" t="s">
        <v>246</v>
      </c>
      <c r="J55" s="218">
        <v>56</v>
      </c>
      <c r="K55" s="218">
        <v>256</v>
      </c>
      <c r="L55" s="84" t="s">
        <v>487</v>
      </c>
      <c r="M55" s="205" t="s">
        <v>1219</v>
      </c>
      <c r="N55" s="205" t="s">
        <v>1220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BASE_MAPA!$D$2:$D$359, BASE_MAPA!$I$2:$I$359), "ERRO")</f>
        <v>ZGA</v>
      </c>
      <c r="V55" s="276" t="s">
        <v>1126</v>
      </c>
      <c r="W55" s="174" t="s">
        <v>1221</v>
      </c>
      <c r="X55" s="219" t="s">
        <v>830</v>
      </c>
      <c r="Y55" s="159"/>
      <c r="Z55" s="159"/>
      <c r="AA55" s="84">
        <v>1</v>
      </c>
      <c r="AB55" s="71" t="s">
        <v>826</v>
      </c>
      <c r="AC55" s="71" t="s">
        <v>821</v>
      </c>
      <c r="AD55" s="174">
        <v>0.375</v>
      </c>
      <c r="AE55" s="84">
        <v>6296</v>
      </c>
      <c r="AF55" s="84" t="s">
        <v>487</v>
      </c>
      <c r="AG55" s="84" t="s">
        <v>487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73" t="str">
        <f>IF(BS_CONTROLE[[#This Row],[Local - Partida]]=0, "-", BS_CONTROLE[[#This Row],[Local - Partida]])</f>
        <v>ZBVZQB</v>
      </c>
      <c r="AL55" s="273" t="str">
        <f>IF(BS_CONTROLE[[#This Row],[Local - Encerramento]]=0, "-", BS_CONTROLE[[#This Row],[Local - Encerramento]])</f>
        <v>ZYU2</v>
      </c>
      <c r="AM55" s="273" t="str">
        <f>IF(BS_CONTROLE[[#This Row],[Entre - Estações]]=0, "-", BS_CONTROLE[[#This Row],[Entre - Estações]])</f>
        <v>ZQBZBV-ZYU</v>
      </c>
      <c r="AN55" s="273" t="str">
        <f>IF(BS_CONTROLE[[#This Row],[SB]]=0, "-", BS_CONTROLE[[#This Row],[SB]])</f>
        <v>ZQBZBVZYU</v>
      </c>
      <c r="AO55" s="274">
        <f>IF(BS_CONTROLE[[#This Row],[SUB]]=0, "-", BS_CONTROLE[[#This Row],[SUB]])</f>
        <v>56</v>
      </c>
      <c r="AP55" s="275">
        <f>IF(BS_CONTROLE[[#This Row],[KM - Inicio]]=0, "-", BS_CONTROLE[[#This Row],[KM - Inicio]])</f>
        <v>256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BASE_MAPA!$D$2:$D$359, BASE_MAPA!$I$2:$I$359), "ERRO")</f>
        <v>ZGA</v>
      </c>
      <c r="BF55" s="276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N5745994</v>
      </c>
      <c r="B62" s="172">
        <v>45994</v>
      </c>
      <c r="C62" s="8">
        <f>IF(BS_CONTROLE[[#This Row],[DATA]]="","",WEEKNUM(BS_CONTROLE[[#This Row],[DATA]]))</f>
        <v>49</v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1222</v>
      </c>
      <c r="J62" s="218">
        <v>49</v>
      </c>
      <c r="K62" s="218">
        <v>185</v>
      </c>
      <c r="L62" s="84"/>
      <c r="M62" s="205" t="s">
        <v>1223</v>
      </c>
      <c r="N62" s="205" t="s">
        <v>1224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1225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766</v>
      </c>
      <c r="E64" s="309">
        <v>59</v>
      </c>
      <c r="F64" s="173" t="s">
        <v>677</v>
      </c>
      <c r="G64" s="9" t="str">
        <f>IF(D64="","*",VLOOKUP(F64,BS_ATIVIDADE[#All],3,FALSE))</f>
        <v>TRILHO - SUBSTITUIÇÂO</v>
      </c>
      <c r="H64" s="174" t="s">
        <v>487</v>
      </c>
      <c r="I64" s="174" t="s">
        <v>487</v>
      </c>
      <c r="J64" s="218">
        <v>55</v>
      </c>
      <c r="K64" s="218">
        <v>87.4</v>
      </c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BASE_MAPA!$D$2:$D$359, BASE_MAPA!$I$2:$I$359), "ERRO")</f>
        <v>ZKE</v>
      </c>
      <c r="V64" s="199" t="s">
        <v>1106</v>
      </c>
      <c r="W64" s="174" t="s">
        <v>1166</v>
      </c>
      <c r="X64" s="219" t="s">
        <v>835</v>
      </c>
      <c r="Y64" s="159"/>
      <c r="Z64" s="159"/>
      <c r="AA64" s="84" t="s">
        <v>487</v>
      </c>
      <c r="AB64" s="71" t="s">
        <v>487</v>
      </c>
      <c r="AC64" s="71" t="s">
        <v>487</v>
      </c>
      <c r="AD64" s="174" t="s">
        <v>487</v>
      </c>
      <c r="AE64" s="84" t="s">
        <v>487</v>
      </c>
      <c r="AF64" s="84" t="s">
        <v>487</v>
      </c>
      <c r="AG64" s="84" t="s">
        <v>487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ZKE-ZWW</v>
      </c>
      <c r="AN64" s="273" t="str">
        <f>IF(BS_CONTROLE[[#This Row],[SB]]=0, "-", BS_CONTROLE[[#This Row],[SB]])</f>
        <v>ZWW2</v>
      </c>
      <c r="AO64" s="274">
        <f>IF(BS_CONTROLE[[#This Row],[SUB]]=0, "-", BS_CONTROLE[[#This Row],[SUB]])</f>
        <v>55</v>
      </c>
      <c r="AP64" s="275">
        <f>IF(BS_CONTROLE[[#This Row],[KM - Inicio]]=0, "-", BS_CONTROLE[[#This Row],[KM - Inicio]])</f>
        <v>87.4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BASE_MAPA!$D$2:$D$359, BASE_MAPA!$I$2:$I$359), "ERRO")</f>
        <v>ZKE</v>
      </c>
      <c r="BF64" s="276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755</v>
      </c>
      <c r="E65" s="309">
        <v>60</v>
      </c>
      <c r="F65" s="173" t="s">
        <v>566</v>
      </c>
      <c r="G65" s="9" t="str">
        <f>IF(D65="","*",VLOOKUP(F65,BS_ATIVIDADE[#All],3,FALSE))</f>
        <v>LIMPEZA LASTRO</v>
      </c>
      <c r="H65" s="174" t="s">
        <v>487</v>
      </c>
      <c r="I65" s="174" t="s">
        <v>487</v>
      </c>
      <c r="J65" s="218">
        <v>55</v>
      </c>
      <c r="K65" s="218">
        <v>157</v>
      </c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BASE_MAPA!$D$2:$D$359, BASE_MAPA!$I$2:$I$359), "ERRO")</f>
        <v>ZKE</v>
      </c>
      <c r="V65" s="199" t="s">
        <v>1106</v>
      </c>
      <c r="W65" s="174" t="s">
        <v>1101</v>
      </c>
      <c r="X65" s="219" t="s">
        <v>835</v>
      </c>
      <c r="Y65" s="159"/>
      <c r="Z65" s="159"/>
      <c r="AA65" s="84" t="s">
        <v>487</v>
      </c>
      <c r="AB65" s="71" t="s">
        <v>487</v>
      </c>
      <c r="AC65" s="71" t="s">
        <v>487</v>
      </c>
      <c r="AD65" s="174" t="s">
        <v>487</v>
      </c>
      <c r="AE65" s="84" t="s">
        <v>487</v>
      </c>
      <c r="AF65" s="84" t="s">
        <v>487</v>
      </c>
      <c r="AG65" s="84" t="s">
        <v>487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ZEJ-ZEV</v>
      </c>
      <c r="AN65" s="273">
        <f>IF(BS_CONTROLE[[#This Row],[SB]]=0, "-", BS_CONTROLE[[#This Row],[SB]])</f>
        <v>1571562</v>
      </c>
      <c r="AO65" s="274">
        <f>IF(BS_CONTROLE[[#This Row],[SUB]]=0, "-", BS_CONTROLE[[#This Row],[SUB]])</f>
        <v>55</v>
      </c>
      <c r="AP65" s="275">
        <f>IF(BS_CONTROLE[[#This Row],[KM - Inicio]]=0, "-", BS_CONTROLE[[#This Row],[KM - Inicio]])</f>
        <v>157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BASE_MAPA!$D$2:$D$359, BASE_MAPA!$I$2:$I$359), "ERRO")</f>
        <v>ZKE</v>
      </c>
      <c r="BF65" s="276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733</v>
      </c>
      <c r="E68" s="309">
        <v>63</v>
      </c>
      <c r="F68" s="173" t="s">
        <v>621</v>
      </c>
      <c r="G68" s="9" t="str">
        <f>IF(D68="","*",VLOOKUP(F68,BS_ATIVIDADE[#All],3,FALSE))</f>
        <v>MODERNIZAÇÃO</v>
      </c>
      <c r="H68" s="174" t="s">
        <v>487</v>
      </c>
      <c r="I68" s="174" t="s">
        <v>487</v>
      </c>
      <c r="J68" s="218">
        <v>55</v>
      </c>
      <c r="K68" s="218">
        <v>122.196</v>
      </c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BASE_MAPA!$D$2:$D$359, BASE_MAPA!$I$2:$I$359), "ERRO")</f>
        <v>ZKE</v>
      </c>
      <c r="V68" s="199" t="s">
        <v>1180</v>
      </c>
      <c r="W68" s="276" t="s">
        <v>1113</v>
      </c>
      <c r="X68" s="219" t="s">
        <v>835</v>
      </c>
      <c r="Y68" s="159"/>
      <c r="Z68" s="159"/>
      <c r="AA68" s="84" t="s">
        <v>487</v>
      </c>
      <c r="AB68" s="71" t="s">
        <v>487</v>
      </c>
      <c r="AC68" s="71"/>
      <c r="AD68" s="174" t="s">
        <v>487</v>
      </c>
      <c r="AE68" s="84" t="s">
        <v>487</v>
      </c>
      <c r="AF68" s="84" t="s">
        <v>487</v>
      </c>
      <c r="AG68" s="84" t="s">
        <v>487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ZWI-ZYQ</v>
      </c>
      <c r="AN68" s="273">
        <f>IF(BS_CONTROLE[[#This Row],[SB]]=0, "-", BS_CONTROLE[[#This Row],[SB]])</f>
        <v>1231212</v>
      </c>
      <c r="AO68" s="274">
        <f>IF(BS_CONTROLE[[#This Row],[SUB]]=0, "-", BS_CONTROLE[[#This Row],[SUB]])</f>
        <v>55</v>
      </c>
      <c r="AP68" s="275">
        <f>IF(BS_CONTROLE[[#This Row],[KM - Inicio]]=0, "-", BS_CONTROLE[[#This Row],[KM - Inicio]])</f>
        <v>122.196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BASE_MAPA!$D$2:$D$359, BASE_MAPA!$I$2:$I$359), "ERRO")</f>
        <v>ZKE</v>
      </c>
      <c r="BF68" s="276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744</v>
      </c>
      <c r="E69" s="309">
        <v>64</v>
      </c>
      <c r="F69" s="173" t="s">
        <v>621</v>
      </c>
      <c r="G69" s="9" t="str">
        <f>IF(D69="","*",VLOOKUP(F69,BS_ATIVIDADE[#All],3,FALSE))</f>
        <v>MODERNIZAÇÃO</v>
      </c>
      <c r="H69" s="174" t="s">
        <v>487</v>
      </c>
      <c r="I69" s="174" t="s">
        <v>487</v>
      </c>
      <c r="J69" s="218">
        <v>55</v>
      </c>
      <c r="K69" s="218">
        <v>122.199</v>
      </c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BASE_MAPA!$D$2:$D$359, BASE_MAPA!$I$2:$I$359), "ERRO")</f>
        <v>ZKE</v>
      </c>
      <c r="V69" s="199" t="s">
        <v>1180</v>
      </c>
      <c r="W69" s="276" t="s">
        <v>1113</v>
      </c>
      <c r="X69" s="219" t="s">
        <v>835</v>
      </c>
      <c r="Y69" s="159"/>
      <c r="Z69" s="159"/>
      <c r="AA69" s="84" t="s">
        <v>487</v>
      </c>
      <c r="AB69" s="71" t="s">
        <v>487</v>
      </c>
      <c r="AC69" s="71" t="s">
        <v>487</v>
      </c>
      <c r="AD69" s="174" t="s">
        <v>487</v>
      </c>
      <c r="AE69" s="84" t="s">
        <v>487</v>
      </c>
      <c r="AF69" s="84" t="s">
        <v>487</v>
      </c>
      <c r="AG69" s="84" t="s">
        <v>487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ZWI-ZYQ</v>
      </c>
      <c r="AN69" s="273">
        <f>IF(BS_CONTROLE[[#This Row],[SB]]=0, "-", BS_CONTROLE[[#This Row],[SB]])</f>
        <v>1231212</v>
      </c>
      <c r="AO69" s="274">
        <f>IF(BS_CONTROLE[[#This Row],[SUB]]=0, "-", BS_CONTROLE[[#This Row],[SUB]])</f>
        <v>55</v>
      </c>
      <c r="AP69" s="275">
        <f>IF(BS_CONTROLE[[#This Row],[KM - Inicio]]=0, "-", BS_CONTROLE[[#This Row],[KM - Inicio]])</f>
        <v>122.199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BASE_MAPA!$D$2:$D$359, BASE_MAPA!$I$2:$I$359), "ERRO")</f>
        <v>ZKE</v>
      </c>
      <c r="BF69" s="276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795</v>
      </c>
      <c r="E70" s="310">
        <v>65</v>
      </c>
      <c r="F70" s="173" t="s">
        <v>621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BASE_MAPA!$D$2:$D$359, BASE_MAPA!$I$2:$I$359), "ERRO")</f>
        <v>ZKE</v>
      </c>
      <c r="V70" s="199" t="s">
        <v>1180</v>
      </c>
      <c r="W70" s="276" t="s">
        <v>1113</v>
      </c>
      <c r="X70" s="219" t="s">
        <v>835</v>
      </c>
      <c r="Y70" s="159"/>
      <c r="Z70" s="159"/>
      <c r="AA70" s="84" t="s">
        <v>487</v>
      </c>
      <c r="AB70" s="71"/>
      <c r="AC70" s="71" t="s">
        <v>487</v>
      </c>
      <c r="AD70" s="174" t="s">
        <v>487</v>
      </c>
      <c r="AE70" s="84" t="s">
        <v>487</v>
      </c>
      <c r="AF70" s="84" t="s">
        <v>487</v>
      </c>
      <c r="AG70" s="84" t="s">
        <v>487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ZWI-ZYQ</v>
      </c>
      <c r="AN70" s="273">
        <f>IF(BS_CONTROLE[[#This Row],[SB]]=0, "-", BS_CONTROLE[[#This Row],[SB]])</f>
        <v>1231212</v>
      </c>
      <c r="AO70" s="274">
        <f>IF(BS_CONTROLE[[#This Row],[SUB]]=0, "-", BS_CONTROLE[[#This Row],[SUB]])</f>
        <v>55</v>
      </c>
      <c r="AP70" s="275">
        <f>IF(BS_CONTROLE[[#This Row],[KM - Inicio]]=0, "-", BS_CONTROLE[[#This Row],[KM - Inicio]])</f>
        <v>122.2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BASE_MAPA!$D$2:$D$359, BASE_MAPA!$I$2:$I$359), "ERRO")</f>
        <v>ZKE</v>
      </c>
      <c r="BF70" s="276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616</v>
      </c>
      <c r="E72" s="309">
        <v>67</v>
      </c>
      <c r="F72" s="173" t="s">
        <v>501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487</v>
      </c>
      <c r="M72" s="205" t="s">
        <v>1130</v>
      </c>
      <c r="N72" s="205" t="s">
        <v>1226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BASE_MAPA!$D$2:$D$359, BASE_MAPA!$I$2:$I$359), "ERRO")</f>
        <v>069-ZEV</v>
      </c>
      <c r="V72" s="199" t="s">
        <v>1136</v>
      </c>
      <c r="W72" s="174" t="s">
        <v>1119</v>
      </c>
      <c r="X72" s="219" t="s">
        <v>835</v>
      </c>
      <c r="Y72" s="159"/>
      <c r="Z72" s="159"/>
      <c r="AA72" s="84">
        <v>1</v>
      </c>
      <c r="AB72" s="71" t="s">
        <v>826</v>
      </c>
      <c r="AC72" s="71" t="s">
        <v>821</v>
      </c>
      <c r="AD72" s="174">
        <v>0.3125</v>
      </c>
      <c r="AE72" s="84">
        <v>1611</v>
      </c>
      <c r="AF72" s="84" t="s">
        <v>487</v>
      </c>
      <c r="AG72" s="84" t="s">
        <v>487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73" t="str">
        <f>IF(BS_CONTROLE[[#This Row],[Local - Partida]]=0, "-", BS_CONTROLE[[#This Row],[Local - Partida]])</f>
        <v>K67ZEV2</v>
      </c>
      <c r="AL72" s="273" t="str">
        <f>IF(BS_CONTROLE[[#This Row],[Local - Encerramento]]=0, "-", BS_CONTROLE[[#This Row],[Local - Encerramento]])</f>
        <v>ZXW</v>
      </c>
      <c r="AM72" s="273" t="str">
        <f>IF(BS_CONTROLE[[#This Row],[Entre - Estações]]=0, "-", BS_CONTROLE[[#This Row],[Entre - Estações]])</f>
        <v>ZEV-ZXW</v>
      </c>
      <c r="AN72" s="273" t="str">
        <f>IF(BS_CONTROLE[[#This Row],[SB]]=0, "-", BS_CONTROLE[[#This Row],[SB]])</f>
        <v>ZEVZXW</v>
      </c>
      <c r="AO72" s="274">
        <f>IF(BS_CONTROLE[[#This Row],[SUB]]=0, "-", BS_CONTROLE[[#This Row],[SUB]])</f>
        <v>92</v>
      </c>
      <c r="AP72" s="275">
        <f>IF(BS_CONTROLE[[#This Row],[KM - Inicio]]=0, "-", BS_CONTROLE[[#This Row],[KM - Inicio]])</f>
        <v>66.5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BASE_MAPA!$D$2:$D$359, BASE_MAPA!$I$2:$I$359), "ERRO")</f>
        <v>069-ZEV</v>
      </c>
      <c r="BF72" s="276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219" t="s">
        <v>759</v>
      </c>
      <c r="E73" s="329">
        <v>40</v>
      </c>
      <c r="F73" s="173" t="s">
        <v>640</v>
      </c>
      <c r="G73" s="9" t="str">
        <f>IF(D73="","*",VLOOKUP(F73,BS_ATIVIDADE[#All],3,FALSE))</f>
        <v>ALÍVIO</v>
      </c>
      <c r="H73" s="174" t="s">
        <v>487</v>
      </c>
      <c r="I73" s="174" t="s">
        <v>487</v>
      </c>
      <c r="J73" s="218">
        <v>92</v>
      </c>
      <c r="K73" s="218">
        <v>95.3</v>
      </c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BASE_MAPA!$D$2:$D$359, BASE_MAPA!$I$2:$I$359), "ERRO")</f>
        <v>069-ZEV</v>
      </c>
      <c r="V73" s="199" t="s">
        <v>1136</v>
      </c>
      <c r="W73" s="174" t="s">
        <v>1193</v>
      </c>
      <c r="X73" s="219" t="s">
        <v>835</v>
      </c>
      <c r="Y73" s="159"/>
      <c r="Z73" s="159"/>
      <c r="AA73" s="84" t="s">
        <v>487</v>
      </c>
      <c r="AB73" s="71" t="s">
        <v>487</v>
      </c>
      <c r="AC73" s="71" t="s">
        <v>487</v>
      </c>
      <c r="AD73" s="174"/>
      <c r="AE73" s="84" t="s">
        <v>487</v>
      </c>
      <c r="AF73" s="84" t="s">
        <v>487</v>
      </c>
      <c r="AG73" s="84" t="s">
        <v>487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ZWU-ZDC</v>
      </c>
      <c r="AN73" s="273" t="str">
        <f>IF(BS_CONTROLE[[#This Row],[SB]]=0, "-", BS_CONTROLE[[#This Row],[SB]])</f>
        <v>K96K952</v>
      </c>
      <c r="AO73" s="274">
        <f>IF(BS_CONTROLE[[#This Row],[SUB]]=0, "-", BS_CONTROLE[[#This Row],[SUB]])</f>
        <v>92</v>
      </c>
      <c r="AP73" s="275">
        <f>IF(BS_CONTROLE[[#This Row],[KM - Inicio]]=0, "-", BS_CONTROLE[[#This Row],[KM - Inicio]])</f>
        <v>95.3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BASE_MAPA!$D$2:$D$359, BASE_MAPA!$I$2:$I$359), "ERRO")</f>
        <v>069-ZEV</v>
      </c>
      <c r="BF73" s="276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35" t="s">
        <v>770</v>
      </c>
      <c r="E74" s="309">
        <v>578</v>
      </c>
      <c r="F74" s="71" t="s">
        <v>670</v>
      </c>
      <c r="G74" s="9" t="str">
        <f>IF(D74="","*",VLOOKUP(F74,BS_ATIVIDADE[#All],3,FALSE))</f>
        <v>SOLDA</v>
      </c>
      <c r="H74" s="174" t="s">
        <v>487</v>
      </c>
      <c r="I74" s="174" t="s">
        <v>487</v>
      </c>
      <c r="J74" s="218">
        <v>92</v>
      </c>
      <c r="K74" s="218">
        <v>103.3</v>
      </c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BASE_MAPA!$D$2:$D$359, BASE_MAPA!$I$2:$I$359), "ERRO")</f>
        <v>069-ZEV</v>
      </c>
      <c r="V74" s="199" t="s">
        <v>1136</v>
      </c>
      <c r="W74" s="276" t="s">
        <v>1113</v>
      </c>
      <c r="X74" s="219" t="s">
        <v>835</v>
      </c>
      <c r="Y74" s="159"/>
      <c r="Z74" s="159"/>
      <c r="AA74" s="84" t="s">
        <v>487</v>
      </c>
      <c r="AB74" s="71" t="s">
        <v>487</v>
      </c>
      <c r="AC74" s="71" t="s">
        <v>487</v>
      </c>
      <c r="AD74" s="174" t="s">
        <v>487</v>
      </c>
      <c r="AE74" s="84" t="s">
        <v>487</v>
      </c>
      <c r="AF74" s="84" t="s">
        <v>487</v>
      </c>
      <c r="AG74" s="84" t="s">
        <v>487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ZGP</v>
      </c>
      <c r="AN74" s="273" t="str">
        <f>IF(BS_CONTROLE[[#This Row],[SB]]=0, "-", BS_CONTROLE[[#This Row],[SB]])</f>
        <v>ZGP2</v>
      </c>
      <c r="AO74" s="274">
        <f>IF(BS_CONTROLE[[#This Row],[SUB]]=0, "-", BS_CONTROLE[[#This Row],[SUB]])</f>
        <v>92</v>
      </c>
      <c r="AP74" s="275">
        <f>IF(BS_CONTROLE[[#This Row],[KM - Inicio]]=0, "-", BS_CONTROLE[[#This Row],[KM - Inicio]])</f>
        <v>103.3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BASE_MAPA!$D$2:$D$359, BASE_MAPA!$I$2:$I$359), "ERRO")</f>
        <v>069-ZEV</v>
      </c>
      <c r="BF74" s="276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686</v>
      </c>
      <c r="E75" s="309">
        <v>608</v>
      </c>
      <c r="F75" s="71" t="s">
        <v>593</v>
      </c>
      <c r="G75" s="9" t="str">
        <f>IF(D75="","*",VLOOKUP(F75,BS_ATIVIDADE[#All],3,FALSE))</f>
        <v>MECANIZAÇÃO - SOCADORA</v>
      </c>
      <c r="H75" s="174" t="s">
        <v>1156</v>
      </c>
      <c r="I75" s="174" t="s">
        <v>1124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BASE_MAPA!$D$2:$D$359, BASE_MAPA!$I$2:$I$359), "ERRO")</f>
        <v>ZGM-109</v>
      </c>
      <c r="V75" s="276" t="s">
        <v>1097</v>
      </c>
      <c r="W75" s="276" t="s">
        <v>1098</v>
      </c>
      <c r="X75" s="219" t="s">
        <v>835</v>
      </c>
      <c r="Y75" s="159"/>
      <c r="Z75" s="159"/>
      <c r="AA75" s="218">
        <v>1</v>
      </c>
      <c r="AB75" s="173" t="s">
        <v>826</v>
      </c>
      <c r="AC75" s="173" t="s">
        <v>821</v>
      </c>
      <c r="AD75" s="331">
        <v>0.25</v>
      </c>
      <c r="AE75" s="218">
        <v>6235</v>
      </c>
      <c r="AF75" s="218">
        <v>6215</v>
      </c>
      <c r="AG75" s="218" t="s">
        <v>487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73" t="str">
        <f>IF(BS_CONTROLE[[#This Row],[Local - Partida]]=0, "-", BS_CONTROLE[[#This Row],[Local - Partida]])</f>
        <v>109ZPT2</v>
      </c>
      <c r="AL75" s="273" t="str">
        <f>IF(BS_CONTROLE[[#This Row],[Local - Encerramento]]=0, "-", BS_CONTROLE[[#This Row],[Local - Encerramento]])</f>
        <v>ZPTZDR</v>
      </c>
      <c r="AM75" s="273" t="str">
        <f>IF(BS_CONTROLE[[#This Row],[Entre - Estações]]=0, "-", BS_CONTROLE[[#This Row],[Entre - Estações]])</f>
        <v>ZGM1</v>
      </c>
      <c r="AN75" s="273" t="str">
        <f>IF(BS_CONTROLE[[#This Row],[SB]]=0, "-", BS_CONTROLE[[#This Row],[SB]])</f>
        <v>ZGM1</v>
      </c>
      <c r="AO75" s="274">
        <f>IF(BS_CONTROLE[[#This Row],[SUB]]=0, "-", BS_CONTROLE[[#This Row],[SUB]])</f>
        <v>30</v>
      </c>
      <c r="AP75" s="275">
        <f>IF(BS_CONTROLE[[#This Row],[KM - Inicio]]=0, "-", BS_CONTROLE[[#This Row],[KM - Inicio]])</f>
        <v>114.3</v>
      </c>
      <c r="AQ75" s="275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308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BASE_MAPA!$D$2:$D$359, BASE_MAPA!$I$2:$I$359), "ERRO")</f>
        <v>ZGM-109</v>
      </c>
      <c r="BF75" s="276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754</v>
      </c>
      <c r="E76" s="309">
        <v>46</v>
      </c>
      <c r="F76" s="173" t="s">
        <v>566</v>
      </c>
      <c r="G76" s="9" t="str">
        <f>IF(D76="","*",VLOOKUP(F76,BS_ATIVIDADE[#All],3,FALSE))</f>
        <v>LIMPEZA LASTRO</v>
      </c>
      <c r="H76" s="174" t="s">
        <v>487</v>
      </c>
      <c r="I76" s="174" t="s">
        <v>487</v>
      </c>
      <c r="J76" s="218">
        <v>53</v>
      </c>
      <c r="K76" s="218">
        <v>115.5</v>
      </c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BASE_MAPA!$D$2:$D$359, BASE_MAPA!$I$2:$I$359), "ERRO")</f>
        <v>PAT-ZGM</v>
      </c>
      <c r="V76" s="199" t="s">
        <v>1136</v>
      </c>
      <c r="W76" s="174" t="s">
        <v>1101</v>
      </c>
      <c r="X76" s="219" t="s">
        <v>835</v>
      </c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ZGM-109</v>
      </c>
      <c r="AN76" s="273" t="str">
        <f>IF(BS_CONTROLE[[#This Row],[SB]]=0, "-", BS_CONTROLE[[#This Row],[SB]])</f>
        <v>117ZGM2</v>
      </c>
      <c r="AO76" s="274">
        <f>IF(BS_CONTROLE[[#This Row],[SUB]]=0, "-", BS_CONTROLE[[#This Row],[SUB]])</f>
        <v>53</v>
      </c>
      <c r="AP76" s="275">
        <f>IF(BS_CONTROLE[[#This Row],[KM - Inicio]]=0, "-", BS_CONTROLE[[#This Row],[KM - Inicio]])</f>
        <v>115.5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BASE_MAPA!$D$2:$D$359, BASE_MAPA!$I$2:$I$359), "ERRO")</f>
        <v>PAT-ZGM</v>
      </c>
      <c r="BF76" s="276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702</v>
      </c>
      <c r="E77" s="309">
        <v>622</v>
      </c>
      <c r="F77" s="71" t="s">
        <v>511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487</v>
      </c>
      <c r="M77" s="205" t="s">
        <v>125</v>
      </c>
      <c r="N77" s="205" t="s">
        <v>1213</v>
      </c>
      <c r="O77" s="174">
        <v>0.375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BASE_MAPA!$D$2:$D$359, BASE_MAPA!$I$2:$I$359), "ERRO")</f>
        <v>PAT-ZGM</v>
      </c>
      <c r="V77" s="276" t="s">
        <v>1126</v>
      </c>
      <c r="W77" s="276" t="s">
        <v>1127</v>
      </c>
      <c r="X77" s="219" t="s">
        <v>835</v>
      </c>
      <c r="Y77" s="159"/>
      <c r="Z77" s="159"/>
      <c r="AA77" s="218">
        <v>1</v>
      </c>
      <c r="AB77" s="71" t="s">
        <v>826</v>
      </c>
      <c r="AC77" s="71" t="s">
        <v>821</v>
      </c>
      <c r="AD77" s="331">
        <v>0.33333333333333331</v>
      </c>
      <c r="AE77" s="218">
        <v>6527</v>
      </c>
      <c r="AF77" s="218" t="s">
        <v>487</v>
      </c>
      <c r="AG77" s="218" t="s">
        <v>487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73" t="str">
        <f>IF(BS_CONTROLE[[#This Row],[Local - Partida]]=0, "-", BS_CONTROLE[[#This Row],[Local - Partida]])</f>
        <v>ZPT</v>
      </c>
      <c r="AL77" s="273" t="str">
        <f>IF(BS_CONTROLE[[#This Row],[Local - Encerramento]]=0, "-", BS_CONTROLE[[#This Row],[Local - Encerramento]])</f>
        <v>ZPG</v>
      </c>
      <c r="AM77" s="273" t="str">
        <f>IF(BS_CONTROLE[[#This Row],[Entre - Estações]]=0, "-", BS_CONTROLE[[#This Row],[Entre - Estações]])</f>
        <v>ZPT-ZPG</v>
      </c>
      <c r="AN77" s="273" t="str">
        <f>IF(BS_CONTROLE[[#This Row],[SB]]=0, "-", BS_CONTROLE[[#This Row],[SB]])</f>
        <v>ZPTZPGZPT</v>
      </c>
      <c r="AO77" s="274">
        <f>IF(BS_CONTROLE[[#This Row],[SUB]]=0, "-", BS_CONTROLE[[#This Row],[SUB]])</f>
        <v>53</v>
      </c>
      <c r="AP77" s="275">
        <f>IF(BS_CONTROLE[[#This Row],[KM - Inicio]]=0, "-", BS_CONTROLE[[#This Row],[KM - Inicio]])</f>
        <v>109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BASE_MAPA!$D$2:$D$359, BASE_MAPA!$I$2:$I$359), "ERRO")</f>
        <v>PAT-ZGM</v>
      </c>
      <c r="BF77" s="276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450" name="Range1_9_1"/>
    <protectedRange sqref="V29:Y30 X6:Y28 X31:Y35 V36:Y50 V52:Y54 X51:Y51 X56:Y61 V61:W61 V62:Y67 W55:Y55 V68:V70 X68:Y70 V71:Y73 V74 X74:Y75 V76:Y76 V78:Y450 X77:Y7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1227</v>
      </c>
      <c r="D5" s="368"/>
      <c r="E5" s="368"/>
      <c r="F5" s="368"/>
      <c r="G5" s="368"/>
      <c r="H5" s="368"/>
      <c r="I5" s="368"/>
      <c r="J5" s="369"/>
      <c r="K5" s="370" t="s">
        <v>1228</v>
      </c>
      <c r="L5" s="371"/>
      <c r="M5" s="371"/>
      <c r="N5" s="371"/>
      <c r="O5" s="372" t="s">
        <v>1229</v>
      </c>
      <c r="P5" s="373"/>
      <c r="Q5" s="374"/>
    </row>
    <row r="6" spans="1:17" s="94" customFormat="1" ht="15.75" customHeight="1">
      <c r="A6" s="88" t="s">
        <v>1230</v>
      </c>
      <c r="B6" s="95" t="s">
        <v>1231</v>
      </c>
      <c r="C6" s="96" t="s">
        <v>1042</v>
      </c>
      <c r="D6" s="97" t="s">
        <v>1043</v>
      </c>
      <c r="E6" s="96" t="s">
        <v>1232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1233</v>
      </c>
      <c r="M6" s="140" t="s">
        <v>506</v>
      </c>
      <c r="N6" s="141" t="s">
        <v>1037</v>
      </c>
      <c r="O6" s="247" t="s">
        <v>1080</v>
      </c>
      <c r="P6" s="158"/>
      <c r="Q6" s="194" t="s">
        <v>1234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>
        <f>IF(SP_SUL!B62="","*",SP_SUL!B62)</f>
        <v>45994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0.375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1234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1235</v>
      </c>
      <c r="W1" s="380"/>
      <c r="X1" s="380"/>
      <c r="Y1" s="105"/>
    </row>
    <row r="2" spans="1:25" s="101" customFormat="1" ht="11.25" customHeight="1">
      <c r="A2" s="106" t="s">
        <v>1236</v>
      </c>
      <c r="B2" s="106" t="s">
        <v>1231</v>
      </c>
      <c r="C2" s="106" t="s">
        <v>483</v>
      </c>
      <c r="D2" s="107" t="s">
        <v>1042</v>
      </c>
      <c r="E2" s="107" t="s">
        <v>1043</v>
      </c>
      <c r="F2" s="107" t="s">
        <v>1230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1237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85">
        <f>IF(SP_SUL!K55="","*",SP_SUL!K55)</f>
        <v>256</v>
      </c>
      <c r="O53" s="285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>
        <f>IF(SP_SUL!B62="","*",SP_SUL!B62)</f>
        <v>45994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85">
        <f>IF(SP_SUL!K64="","*",SP_SUL!K64)</f>
        <v>87.4</v>
      </c>
      <c r="O62" s="285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85">
        <f>IF(SP_SUL!K65="","*",SP_SUL!K65)</f>
        <v>157</v>
      </c>
      <c r="O63" s="285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85">
        <f>IF(SP_SUL!K68="","*",SP_SUL!K68)</f>
        <v>122.196</v>
      </c>
      <c r="O66" s="285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85">
        <f>IF(SP_SUL!K69="","*",SP_SUL!K69)</f>
        <v>122.199</v>
      </c>
      <c r="O67" s="285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85">
        <f>IF(SP_SUL!K70="","*",SP_SUL!K70)</f>
        <v>122.2</v>
      </c>
      <c r="O68" s="285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85">
        <f>IF(SP_SUL!K72="","*",SP_SUL!K72)</f>
        <v>66.5</v>
      </c>
      <c r="O70" s="285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85">
        <f>IF(SP_SUL!K73="","*",SP_SUL!K73)</f>
        <v>95.3</v>
      </c>
      <c r="O71" s="285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85">
        <f>IF(SP_SUL!K74="","*",SP_SUL!K74)</f>
        <v>103.3</v>
      </c>
      <c r="O72" s="285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85">
        <f>IF(SP_SUL!K75="","*",SP_SUL!K75)</f>
        <v>114.3</v>
      </c>
      <c r="O73" s="285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85">
        <f>IF(SP_SUL!K76="","*",SP_SUL!K76)</f>
        <v>115.5</v>
      </c>
      <c r="O74" s="285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85">
        <f>IF(SP_SUL!K77="","*",SP_SUL!K77)</f>
        <v>109</v>
      </c>
      <c r="O75" s="285" t="str">
        <f>IF(SP_SUL!L77="","*",SP_SUL!L77)</f>
        <v>-</v>
      </c>
      <c r="P75" s="112"/>
      <c r="Q75" s="129">
        <f>IF(SP_SUL!O77="","*",SP_SUL!O77)</f>
        <v>0.375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1238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1239</v>
      </c>
      <c r="C2" s="96" t="s">
        <v>1027</v>
      </c>
      <c r="D2" s="96" t="s">
        <v>1029</v>
      </c>
      <c r="E2" s="96" t="s">
        <v>1240</v>
      </c>
      <c r="F2" s="96" t="s">
        <v>1241</v>
      </c>
      <c r="G2" s="96" t="s">
        <v>1242</v>
      </c>
      <c r="H2" s="96" t="s">
        <v>1243</v>
      </c>
      <c r="I2" s="96" t="s">
        <v>1244</v>
      </c>
      <c r="J2" s="96" t="s">
        <v>1245</v>
      </c>
      <c r="K2" s="132" t="s">
        <v>1246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>
        <f>IF(SP_SUL!B62="","*",SP_SUL!B62)</f>
        <v>45994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*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*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2025-12-02T17:38:33Z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