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359" documentId="120_S{118792C3-22EF-5104-A093-F22BFE3913F3}" xr6:coauthVersionLast="47" xr6:coauthVersionMax="47" xr10:uidLastSave="{078D0501-E7AB-43C8-B15B-80123E82EA09}"/>
  <bookViews>
    <workbookView xWindow="-60" yWindow="-60" windowWidth="15480" windowHeight="11640" firstSheet="8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90" i="1" l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BD28" i="1" s="1" a="1"/>
  <c r="BD28" i="1" s="1"/>
  <c r="AQ28" i="1"/>
  <c r="BB28" i="1"/>
  <c r="BC28" i="1" a="1"/>
  <c r="BC28" i="1" s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1001" i="1" l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<sst xmlns="http://schemas.openxmlformats.org/spreadsheetml/2006/main" count="7944" uniqueCount="1589">
  <si>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</si>
  <si>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</si>
  <si>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</si>
  <si>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</si>
  <si>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</si>
  <si>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</si>
  <si>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</si>
  <si>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</si>
  <si>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</si>
  <si>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</si>
  <si>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</si>
  <si>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</si>
  <si>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</si>
  <si>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</si>
  <si>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</si>
  <si>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</si>
  <si>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</si>
  <si>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</si>
  <si>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</si>
  <si>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</si>
  <si>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</si>
  <si>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</si>
  <si>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</si>
  <si>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</si>
  <si>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</si>
  <si>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</si>
  <si>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</si>
  <si>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</si>
  <si>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</si>
  <si>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</si>
  <si>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</si>
  <si>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</si>
  <si>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</si>
  <si>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</si>
  <si>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</si>
  <si>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</si>
  <si>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</si>
  <si>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</si>
  <si>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</si>
  <si>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</si>
  <si>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</si>
  <si>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</si>
  <si>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</si>
  <si>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</si>
  <si>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</si>
  <si>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</si>
  <si>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</si>
  <si>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</si>
  <si>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</si>
  <si>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</si>
  <si>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</si>
  <si>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</si>
  <si>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</si>
  <si>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</si>
  <si>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</si>
  <si>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</si>
  <si>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</si>
  <si>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</si>
  <si>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</si>
  <si>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</si>
  <si>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</si>
  <si>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</si>
  <si>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</si>
  <si>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</si>
  <si>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</si>
  <si>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</si>
  <si>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</si>
  <si>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</si>
  <si>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</si>
  <si>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</si>
  <si>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</si>
  <si>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</si>
  <si>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</si>
  <si>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</si>
  <si>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</si>
  <si>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</si>
  <si>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</si>
  <si>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</si>
  <si>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</si>
  <si>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</si>
  <si>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</si>
  <si>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</si>
  <si>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</si>
  <si>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</si>
  <si>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</si>
  <si>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</si>
  <si>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</si>
  <si>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</si>
  <si>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</si>
  <si>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</si>
  <si>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</si>
  <si>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</si>
  <si>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</si>
  <si>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</si>
  <si>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</si>
  <si>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</si>
  <si>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</si>
  <si>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</si>
  <si>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</si>
  <si>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</si>
  <si>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</si>
  <si>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</si>
  <si>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</si>
  <si>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</si>
  <si>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</si>
  <si>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</si>
  <si>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</si>
  <si>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</si>
  <si>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</si>
  <si>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</si>
  <si>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</si>
  <si>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</si>
  <si>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</si>
  <si>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</si>
  <si>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</si>
  <si>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</si>
  <si>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</si>
  <si>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</si>
  <si>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</si>
  <si>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</si>
  <si>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</si>
  <si>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</si>
  <si>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</si>
  <si>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</si>
  <si>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</si>
  <si>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</si>
  <si>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</si>
  <si>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</si>
  <si>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</si>
  <si>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</si>
  <si>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</si>
  <si>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</si>
  <si>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</si>
  <si>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</si>
  <si>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</si>
  <si>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</si>
  <si>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</si>
  <si>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</si>
  <si>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</si>
  <si>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</si>
  <si>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</si>
  <si>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</si>
  <si>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</si>
  <si>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</si>
  <si>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</si>
  <si>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</si>
  <si>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</si>
  <si>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</si>
  <si>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</si>
  <si>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</si>
  <si>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</si>
  <si>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</si>
  <si>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</si>
  <si>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</si>
  <si>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</si>
  <si>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</si>
  <si>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</si>
  <si>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</si>
  <si>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</si>
  <si>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</si>
  <si>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</si>
  <si>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</si>
  <si>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</si>
  <si>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</si>
  <si>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</si>
  <si>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</si>
  <si>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</si>
  <si>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</si>
  <si>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</si>
  <si>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</si>
  <si>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</si>
  <si>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</si>
  <si>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</si>
  <si>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</si>
  <si>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</si>
  <si>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</si>
  <si>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</si>
  <si>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</si>
  <si>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</si>
  <si>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</si>
  <si>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</si>
  <si>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</si>
  <si>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</si>
  <si>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</si>
  <si>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</si>
  <si>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</si>
  <si>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</si>
  <si>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</si>
  <si>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</si>
  <si>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</si>
  <si>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</si>
  <si>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</si>
  <si>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</si>
  <si>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</si>
  <si>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</si>
  <si>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</si>
  <si>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</si>
  <si>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</si>
  <si>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</si>
  <si>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</si>
  <si>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</si>
  <si>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</si>
  <si>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</si>
  <si>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</si>
  <si>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</si>
  <si>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</si>
  <si>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</si>
  <si>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</si>
  <si>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</si>
  <si>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</si>
  <si>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</si>
  <si>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</si>
  <si>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</si>
  <si>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</si>
  <si>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</si>
  <si>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</si>
  <si>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</si>
  <si>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</si>
  <si>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</si>
  <si>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</si>
  <si>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</si>
  <si>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</si>
  <si>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</si>
  <si>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</si>
  <si>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</si>
  <si>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</si>
  <si>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</si>
  <si>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</si>
  <si>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</si>
  <si>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</si>
  <si>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</si>
  <si>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</si>
  <si>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</si>
  <si>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</si>
  <si>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</si>
  <si>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</si>
  <si>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</si>
  <si>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</si>
  <si>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</si>
  <si>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</si>
  <si>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</si>
  <si>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</si>
  <si>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</si>
  <si>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</si>
  <si>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</si>
  <si>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</si>
  <si>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</si>
  <si>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</si>
  <si>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</si>
  <si>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</si>
  <si>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</si>
  <si>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</si>
  <si>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</si>
  <si>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</si>
  <si>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</si>
  <si>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</si>
  <si>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</si>
  <si>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</si>
  <si>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</si>
  <si>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</si>
  <si>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</si>
  <si>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</si>
  <si>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</si>
  <si>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</si>
  <si>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</si>
  <si>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</si>
  <si>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</si>
  <si>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</si>
  <si>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</si>
  <si>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</si>
  <si>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</si>
  <si>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</si>
  <si>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</si>
  <si>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</si>
  <si>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</si>
  <si>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</si>
  <si>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</si>
  <si>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</si>
  <si>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</si>
  <si>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</si>
  <si>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</si>
  <si>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</si>
  <si>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</si>
  <si>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</si>
  <si>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</si>
  <si>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</si>
  <si>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</si>
  <si>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</si>
  <si>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</si>
  <si>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</si>
  <si>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</si>
  <si>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</si>
  <si>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</si>
  <si>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</si>
  <si>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</si>
  <si>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</si>
  <si>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</si>
  <si>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</si>
  <si>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</si>
  <si>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</si>
  <si>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</si>
  <si>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</si>
  <si>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</si>
  <si>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</si>
  <si>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</si>
  <si>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</si>
  <si>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</si>
  <si>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</si>
  <si>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</si>
  <si>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</si>
  <si>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</si>
  <si>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</si>
  <si>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</si>
  <si>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</si>
  <si>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</si>
  <si>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</si>
  <si>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</si>
  <si>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</si>
  <si>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</si>
  <si>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</si>
  <si>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</si>
  <si>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</si>
  <si>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</si>
  <si>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</si>
  <si>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</si>
  <si>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</si>
  <si>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</si>
  <si>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</si>
  <si>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</si>
  <si>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</si>
  <si>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</si>
  <si>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</si>
  <si>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</si>
  <si>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</si>
  <si>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</si>
  <si>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</si>
  <si>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</si>
  <si>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</si>
  <si>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</si>
  <si>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</si>
  <si>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</si>
  <si>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</si>
  <si>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</si>
  <si>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</si>
  <si>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</si>
  <si>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</si>
  <si>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</si>
  <si>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</si>
  <si>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</si>
  <si>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</si>
  <si>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</si>
  <si>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</si>
  <si>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</si>
  <si>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</si>
  <si>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</si>
  <si>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</si>
  <si>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</si>
  <si>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</si>
  <si>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</si>
  <si>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</si>
  <si>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</si>
  <si>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</si>
  <si>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</si>
  <si>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</si>
  <si>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</si>
  <si>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</si>
  <si>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</si>
  <si>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</si>
  <si>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</si>
  <si>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</si>
  <si>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</si>
  <si>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</si>
  <si>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</si>
  <si>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</si>
  <si>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</si>
  <si>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</si>
  <si>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</si>
  <si>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</si>
  <si>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</si>
  <si>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</si>
  <si>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</si>
  <si>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</si>
  <si>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</si>
  <si>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</si>
  <si>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</si>
  <si>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</si>
  <si>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</si>
  <si>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</si>
  <si>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</si>
  <si>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</si>
  <si>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</si>
  <si>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</si>
  <si>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</si>
  <si>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</si>
  <si>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</si>
  <si>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</si>
  <si>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</si>
  <si>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</si>
  <si>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</si>
  <si>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</si>
  <si>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</si>
  <si>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</si>
  <si>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</si>
  <si>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</si>
  <si>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</si>
  <si>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</si>
  <si>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</si>
  <si>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</si>
  <si>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</si>
  <si>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</si>
  <si>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</si>
  <si>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</si>
  <si>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</si>
  <si>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</si>
  <si>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</si>
  <si>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</si>
  <si>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</si>
  <si>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</si>
  <si>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</si>
  <si>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</si>
  <si>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</si>
  <si>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</si>
  <si>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</si>
  <si>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</si>
  <si>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</si>
  <si>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</si>
  <si>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</si>
  <si>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</si>
  <si>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</si>
  <si>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</si>
  <si>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</si>
  <si>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</si>
  <si>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</si>
  <si>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</si>
  <si>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</si>
  <si>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</si>
  <si>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</si>
  <si>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</si>
  <si>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</si>
  <si>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</si>
  <si>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</si>
  <si>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</si>
  <si>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</si>
  <si>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</si>
  <si>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</si>
  <si>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</si>
  <si>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</si>
  <si>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</si>
  <si>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</si>
  <si>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</si>
  <si>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</si>
  <si>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</si>
  <si>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</si>
  <si>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</si>
  <si>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</si>
  <si>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</si>
  <si>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</si>
  <si>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</si>
  <si>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</si>
  <si>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</si>
  <si>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</si>
  <si>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</si>
  <si>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</si>
  <si>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</si>
  <si>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</si>
  <si>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</si>
  <si>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</si>
  <si>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</si>
  <si>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</si>
  <si>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</si>
  <si>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</si>
  <si>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</si>
  <si>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</si>
  <si>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</si>
  <si>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</si>
  <si>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</si>
  <si>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</si>
  <si>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</si>
  <si>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</si>
  <si>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</si>
  <si>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</si>
  <si>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</si>
  <si>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</si>
  <si>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</si>
  <si>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</si>
  <si>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</si>
  <si>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</si>
  <si>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</si>
  <si>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</si>
  <si>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</si>
  <si>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</si>
  <si>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</si>
  <si>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</si>
  <si>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</si>
  <si>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</si>
  <si>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</si>
  <si>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</si>
  <si>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</si>
  <si>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</si>
  <si>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</si>
  <si>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</si>
  <si>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</si>
  <si>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</si>
  <si>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</si>
  <si>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</si>
  <si>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</si>
  <si>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</si>
  <si>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</si>
  <si>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</si>
  <si>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</si>
  <si>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</si>
  <si>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</si>
  <si>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</si>
  <si>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</si>
  <si>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</si>
  <si>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</si>
  <si>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</si>
  <si>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</si>
  <si>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</si>
  <si>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</si>
  <si>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</si>
  <si>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</si>
  <si>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</si>
  <si>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</si>
  <si>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</si>
  <si>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</si>
  <si>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</si>
  <si>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</si>
  <si>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</si>
  <si>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</si>
  <si>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</si>
  <si>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</si>
  <si>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</si>
  <si>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</si>
  <si>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</si>
  <si>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</si>
  <si>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</si>
  <si>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</si>
  <si>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</si>
  <si>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</si>
  <si>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</si>
  <si>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</si>
  <si>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</si>
  <si>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</si>
  <si>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</si>
  <si>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</si>
  <si>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</si>
  <si>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</si>
  <si>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</si>
  <si>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</si>
  <si>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</si>
  <si>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</si>
  <si>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</si>
  <si>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</si>
  <si>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</si>
  <si>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</si>
  <si>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</si>
  <si>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</si>
  <si>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</si>
  <si>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</si>
  <si>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</si>
  <si>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</si>
  <si>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</si>
  <si>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</si>
  <si>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</si>
  <si>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</si>
  <si>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</si>
  <si>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</si>
  <si>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</si>
  <si>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</si>
  <si>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</si>
  <si>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</si>
  <si>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</si>
  <si>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</si>
  <si>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</si>
  <si>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</si>
  <si>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</si>
  <si>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</si>
  <si>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</si>
  <si>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</si>
  <si>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</si>
  <si>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</si>
  <si>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</si>
  <si>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</si>
  <si>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</si>
  <si>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</si>
  <si>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</si>
  <si>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</si>
  <si>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</si>
  <si>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</si>
  <si>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</si>
  <si>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</si>
  <si>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</si>
  <si>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</si>
  <si>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</si>
  <si>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</si>
  <si>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</si>
  <si>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</si>
  <si>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</si>
  <si>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</si>
  <si>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</si>
  <si>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</si>
  <si>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</si>
  <si>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</si>
  <si>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</si>
  <si>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</si>
  <si>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</si>
  <si>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</si>
  <si>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</si>
  <si>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</si>
  <si>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</si>
  <si>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</si>
  <si>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</si>
  <si>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</si>
  <si>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</si>
  <si>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</si>
  <si>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</si>
  <si>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</si>
  <si>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</si>
  <si>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</si>
  <si>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</si>
  <si>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</si>
  <si>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</si>
  <si>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</si>
  <si>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</si>
  <si>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</si>
  <si>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</si>
  <si>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</si>
  <si>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</si>
  <si>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</si>
  <si>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</si>
  <si>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</si>
  <si>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</si>
  <si>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</si>
  <si>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</si>
  <si>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</si>
  <si>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</si>
  <si>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</si>
  <si>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</si>
  <si>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</si>
  <si>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</si>
  <si>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</si>
  <si>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</si>
  <si>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</si>
  <si>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</si>
  <si>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</si>
  <si>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</si>
  <si>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</si>
  <si>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</si>
  <si>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</si>
  <si>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</si>
  <si>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</si>
  <si>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</si>
  <si>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</si>
  <si>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</si>
  <si>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</si>
  <si>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</si>
  <si>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</si>
  <si>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</si>
  <si>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</si>
  <si>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</si>
  <si>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</si>
  <si>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</si>
  <si>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</si>
  <si>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</si>
  <si>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</si>
  <si>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</si>
  <si>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</si>
  <si>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</si>
  <si>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</si>
  <si>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</si>
  <si>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</si>
  <si>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</si>
  <si>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</si>
  <si>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</si>
  <si>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</si>
  <si>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</si>
  <si>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</si>
  <si>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</si>
  <si>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</si>
  <si>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</si>
  <si>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</si>
  <si>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</si>
  <si>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</si>
  <si>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</si>
  <si>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</si>
  <si>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</si>
  <si>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</si>
  <si>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</si>
  <si>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</si>
  <si>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</si>
  <si>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</si>
  <si>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</si>
  <si>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</si>
  <si>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</si>
  <si>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</si>
  <si>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</si>
  <si>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</si>
  <si>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</si>
  <si>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</si>
  <si>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</si>
  <si>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</si>
  <si>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</si>
  <si>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</si>
  <si>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</si>
  <si>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</si>
  <si>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</si>
  <si>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</si>
  <si>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</si>
  <si>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</si>
  <si>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</si>
  <si>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</si>
  <si>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</si>
  <si>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</si>
  <si>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</si>
  <si>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</si>
  <si>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</si>
  <si>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</si>
  <si>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</si>
  <si>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</si>
  <si>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</si>
  <si>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</si>
  <si>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</si>
  <si>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</si>
  <si>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</si>
  <si>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</si>
  <si>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</si>
  <si>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</si>
  <si>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</si>
  <si>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</si>
  <si>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</si>
  <si>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</si>
  <si>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</si>
  <si>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</si>
  <si>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</si>
  <si>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</si>
  <si>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</si>
  <si>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</si>
  <si>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</si>
  <si>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</si>
  <si>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</si>
  <si>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</si>
  <si>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</si>
  <si>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</si>
  <si>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</si>
  <si>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</si>
  <si>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</si>
  <si>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</si>
  <si>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</si>
  <si>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</si>
  <si>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</si>
  <si>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</si>
  <si>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</si>
  <si>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</si>
  <si>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</si>
  <si>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</si>
  <si>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</si>
  <si>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</si>
  <si>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</si>
  <si>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</si>
  <si>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</si>
  <si>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</si>
  <si>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</si>
  <si>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</si>
  <si>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</si>
  <si>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</si>
  <si>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</si>
  <si>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</si>
  <si>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</si>
  <si>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</si>
  <si>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</si>
  <si>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</si>
  <si>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</si>
  <si>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</si>
  <si>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</si>
  <si>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</si>
  <si>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</si>
  <si>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</si>
  <si>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</si>
  <si>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</si>
  <si>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</si>
  <si>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</si>
  <si>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</si>
  <si>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</si>
  <si>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</si>
  <si>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</si>
  <si>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</si>
  <si>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</si>
  <si>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</si>
  <si>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</si>
  <si>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</si>
  <si>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</si>
  <si>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</si>
  <si>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</si>
  <si>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</si>
  <si>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</si>
  <si>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</si>
  <si>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</si>
  <si>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</si>
  <si>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</si>
  <si>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</si>
  <si>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</si>
  <si>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</si>
  <si>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</si>
  <si>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</si>
  <si>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</si>
  <si>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</si>
  <si>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</si>
  <si>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</si>
  <si>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</si>
  <si>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</si>
  <si>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</si>
  <si>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</si>
  <si>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</si>
  <si>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</si>
  <si>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</si>
  <si>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</si>
  <si>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</si>
  <si>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</si>
  <si>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</si>
  <si>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</si>
  <si>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</si>
  <si>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</si>
  <si>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</si>
  <si>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</si>
  <si>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</si>
  <si>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</si>
  <si>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</si>
  <si>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</si>
  <si>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</si>
  <si>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</si>
  <si>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</si>
  <si>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</si>
  <si>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</si>
  <si>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</si>
  <si>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</si>
  <si>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</si>
  <si>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</si>
  <si>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</si>
  <si>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</si>
  <si>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</si>
  <si>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</si>
  <si>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</si>
  <si>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</si>
  <si>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</si>
  <si>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</si>
  <si>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</si>
  <si>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</si>
  <si>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</si>
  <si>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</si>
  <si>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</si>
  <si>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</si>
  <si>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</si>
  <si>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</si>
  <si>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</si>
  <si>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</si>
  <si>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</si>
  <si>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</si>
  <si>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</si>
  <si>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</si>
  <si>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</si>
  <si>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</si>
  <si>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</si>
  <si>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</si>
  <si>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</si>
  <si>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</si>
  <si>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</si>
  <si>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</si>
  <si>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</si>
  <si>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</si>
  <si>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</si>
  <si>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</si>
  <si>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</si>
  <si>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</si>
  <si>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</si>
  <si>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</si>
  <si>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</si>
  <si>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</si>
  <si>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</si>
  <si>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</si>
  <si>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</si>
  <si>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</si>
  <si>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</si>
  <si>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</si>
  <si>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</si>
  <si>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</si>
  <si>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</si>
  <si>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</si>
  <si>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</si>
  <si>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</si>
  <si>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</si>
  <si>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</si>
  <si>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</si>
  <si>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</si>
  <si>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</si>
  <si>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</si>
  <si>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</si>
  <si>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</si>
  <si>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</si>
  <si>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</si>
  <si>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</si>
  <si>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</si>
  <si>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</si>
  <si>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</si>
  <si>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</si>
  <si>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</si>
  <si>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</si>
  <si>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</si>
  <si>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</si>
  <si>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</si>
  <si>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</si>
  <si>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</si>
  <si>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</si>
  <si>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</si>
  <si>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</si>
  <si>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</si>
  <si>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</si>
  <si>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</si>
  <si>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</si>
  <si>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</si>
  <si>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</si>
  <si>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</si>
  <si>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</si>
  <si>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</si>
  <si>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</si>
  <si>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</si>
  <si>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</si>
  <si>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</si>
  <si>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</si>
  <si>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</si>
  <si>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</si>
  <si>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</si>
  <si>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</si>
  <si>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</si>
  <si>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</si>
  <si>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</si>
  <si>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</si>
  <si>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</si>
  <si>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</si>
  <si>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</si>
  <si>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</si>
  <si>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</si>
  <si>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</si>
  <si>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</si>
  <si>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</si>
  <si>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</si>
  <si>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</si>
  <si>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</si>
  <si>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</si>
  <si>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</si>
  <si>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</si>
  <si>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</si>
  <si>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</si>
  <si>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</si>
  <si>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</si>
  <si>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</si>
  <si>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</si>
  <si>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</si>
  <si>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</si>
  <si>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</si>
  <si>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</si>
  <si>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</si>
  <si>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</si>
  <si>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</si>
  <si>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</si>
  <si>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</si>
  <si>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</si>
  <si>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</si>
  <si>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</si>
  <si>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</si>
  <si>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</si>
  <si>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</si>
  <si>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</si>
  <si>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</si>
  <si>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</si>
  <si>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</si>
  <si>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</si>
  <si>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</si>
  <si>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</si>
  <si>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</si>
  <si>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</si>
  <si>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</si>
  <si>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</si>
  <si>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</si>
  <si>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</si>
  <si>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</si>
  <si>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</si>
  <si>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</si>
  <si>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</si>
  <si>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</si>
  <si>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</si>
  <si>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</si>
  <si>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</si>
  <si>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</si>
  <si>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</si>
  <si>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</si>
  <si>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</si>
  <si>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</si>
  <si>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</si>
  <si>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</si>
  <si>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</si>
  <si>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</si>
  <si>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</si>
  <si>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</si>
  <si>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</si>
  <si>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</si>
  <si>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</si>
  <si>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</si>
  <si>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</si>
  <si>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</si>
  <si>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</si>
  <si>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</si>
  <si>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</si>
  <si>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</si>
  <si>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</si>
  <si>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</si>
  <si>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</si>
  <si>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</si>
  <si>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</si>
  <si>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</si>
  <si>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</si>
  <si>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</si>
  <si>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</si>
  <si>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</si>
  <si>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</si>
  <si>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</si>
  <si>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</si>
  <si>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</si>
  <si>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</si>
  <si>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</si>
  <si>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</si>
  <si>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</si>
  <si>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</si>
  <si>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</si>
  <si>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</si>
  <si>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</si>
  <si>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</si>
  <si>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</si>
  <si>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</si>
  <si>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</si>
  <si>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</si>
  <si>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</si>
  <si>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</si>
  <si>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</si>
  <si>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</si>
  <si>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</si>
  <si>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</si>
  <si>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</si>
  <si>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</si>
  <si>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</si>
  <si>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</si>
  <si>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</si>
  <si>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</si>
  <si>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</si>
  <si>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</si>
  <si>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</si>
  <si>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</si>
  <si>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</si>
  <si>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</si>
  <si>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</si>
  <si>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</si>
  <si>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</si>
  <si>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</si>
  <si>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</si>
  <si>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</si>
  <si>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</si>
  <si>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</si>
  <si>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</si>
  <si>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</si>
  <si>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</si>
  <si>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</si>
  <si>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</si>
  <si>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</si>
  <si>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</si>
  <si>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</si>
  <si>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</si>
  <si>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</si>
  <si>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</si>
  <si>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</si>
  <si>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</si>
  <si>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</si>
  <si>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</si>
  <si>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</si>
  <si>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</si>
  <si>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</si>
  <si>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</si>
  <si>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</si>
  <si>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</si>
  <si>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</si>
  <si>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</si>
  <si>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</si>
  <si>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</si>
  <si>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</si>
  <si>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</si>
  <si>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</si>
  <si>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</si>
  <si>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</si>
  <si>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</si>
  <si>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</si>
  <si>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</si>
  <si>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</si>
  <si>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</si>
  <si>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</si>
  <si>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</si>
  <si>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</si>
  <si>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</si>
  <si>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</si>
  <si>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</si>
  <si>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</si>
  <si>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</si>
  <si>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</si>
  <si>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</si>
  <si>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</si>
  <si>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</si>
  <si>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</si>
  <si>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</si>
  <si>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</si>
  <si>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</si>
  <si>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</si>
  <si>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</si>
  <si>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</si>
  <si>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</si>
  <si>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</si>
  <si>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</si>
  <si>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</si>
  <si>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</si>
  <si>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</si>
  <si>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</si>
  <si>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</si>
  <si>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</si>
  <si>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</si>
  <si>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</si>
  <si>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</si>
  <si>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</si>
  <si>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</si>
  <si>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</si>
  <si>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</si>
  <si>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</si>
  <si>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</si>
  <si>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</si>
  <si>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</si>
  <si>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</si>
  <si>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</si>
  <si>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</si>
  <si>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</si>
  <si>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</si>
  <si>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</si>
  <si>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</si>
  <si>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</si>
  <si>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</si>
  <si>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</si>
  <si>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</si>
  <si>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</si>
  <si>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</si>
  <si>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</si>
  <si>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</si>
  <si>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</si>
  <si>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</si>
  <si>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</si>
  <si>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</si>
  <si>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</si>
  <si>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</si>
  <si>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</si>
  <si>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</si>
  <si>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</si>
  <si>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</si>
  <si>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</si>
  <si>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</si>
  <si>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</si>
  <si>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</si>
  <si>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</si>
  <si>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</si>
  <si>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</si>
  <si>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</si>
  <si>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</si>
  <si>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</si>
  <si>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</si>
  <si>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</si>
  <si>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</si>
  <si>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</si>
  <si>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</si>
  <si>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</si>
  <si>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</si>
  <si>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</si>
  <si>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</si>
  <si>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</si>
  <si>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</si>
  <si>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</si>
  <si>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</si>
  <si>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</si>
  <si>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</si>
  <si>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</si>
  <si>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</si>
  <si>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</si>
  <si>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</si>
  <si>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</si>
  <si>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</si>
  <si>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</si>
  <si>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</si>
  <si>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</si>
  <si>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</si>
  <si>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</si>
  <si>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</si>
  <si>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</si>
  <si>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</si>
  <si>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</si>
  <si>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</si>
  <si>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</si>
  <si>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</si>
  <si>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</si>
  <si>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</si>
  <si>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</si>
  <si>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</si>
  <si>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</si>
  <si>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</si>
  <si>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</si>
  <si>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</si>
  <si>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</si>
  <si>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</si>
  <si>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</si>
  <si>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</si>
  <si>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</si>
  <si>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</si>
  <si>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</si>
  <si>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</si>
  <si>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</si>
  <si>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</si>
  <si>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</si>
  <si>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</si>
  <si>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</si>
  <si>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</si>
  <si>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</si>
  <si>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</si>
  <si>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</si>
  <si>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</si>
  <si>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</si>
  <si>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</si>
  <si>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</si>
  <si>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</si>
  <si>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</si>
  <si>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</si>
  <si>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</si>
  <si>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</si>
  <si>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</si>
  <si>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</si>
  <si>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</si>
  <si>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</si>
  <si>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</si>
  <si>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</si>
  <si>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</si>
  <si>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</si>
  <si>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</si>
  <si>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</si>
  <si>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</si>
  <si>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</si>
  <si>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</si>
  <si>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</si>
  <si>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</si>
  <si>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</si>
  <si>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</si>
  <si>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</si>
  <si>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</si>
  <si>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</si>
  <si>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</si>
  <si>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</si>
  <si>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</si>
  <si>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</si>
  <si>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</si>
  <si>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</si>
  <si>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</si>
  <si>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</si>
  <si>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</si>
  <si>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</si>
  <si>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</si>
  <si>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</si>
  <si>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</si>
  <si>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</si>
  <si>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</si>
  <si>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</si>
  <si>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</si>
  <si>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</si>
  <si>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</si>
  <si>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</si>
  <si>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</si>
  <si>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</si>
  <si>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</si>
  <si>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</si>
  <si>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</si>
  <si>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</si>
  <si>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</si>
  <si>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</si>
  <si>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</si>
  <si>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</si>
  <si>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</si>
  <si>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</si>
  <si>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</si>
  <si>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</si>
  <si>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</si>
  <si>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</si>
  <si>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</si>
  <si>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</si>
  <si>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</si>
  <si>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</si>
  <si>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</si>
  <si>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</si>
  <si>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</si>
  <si>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</si>
  <si>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</si>
  <si>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</si>
  <si>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</si>
  <si>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</si>
  <si>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</si>
  <si>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</si>
  <si>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</si>
  <si>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</si>
  <si>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</si>
  <si>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</si>
  <si>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</si>
  <si>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</si>
  <si>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</si>
  <si>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</si>
  <si>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</si>
  <si>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</si>
  <si>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</si>
  <si>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</si>
  <si>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</si>
  <si>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</si>
  <si>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</si>
  <si>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</si>
  <si>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</si>
  <si>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</si>
  <si>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</si>
  <si>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</si>
  <si>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</si>
  <si>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</si>
  <si>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</si>
  <si>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</si>
  <si>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</si>
  <si>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</si>
  <si>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</si>
  <si>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</si>
  <si>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</si>
  <si>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</si>
  <si>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</si>
  <si>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</si>
  <si>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</si>
  <si>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</si>
  <si>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</si>
  <si>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</si>
  <si>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</si>
  <si>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</si>
  <si>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</si>
  <si>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</si>
  <si>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</si>
  <si>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</si>
  <si>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</si>
  <si>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</si>
  <si>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</si>
  <si>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</si>
  <si>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</si>
  <si>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</si>
  <si>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</si>
  <si>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</si>
  <si>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</si>
  <si>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</si>
  <si>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</si>
  <si>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</si>
  <si>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</si>
  <si>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</si>
  <si>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</si>
  <si>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</si>
  <si>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</si>
  <si>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</si>
  <si>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</si>
  <si>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</si>
  <si>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</si>
  <si>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</si>
  <si>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</si>
  <si>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</si>
  <si>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</si>
  <si>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</si>
  <si>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</si>
  <si>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</si>
  <si>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</si>
  <si>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</si>
  <si>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</si>
  <si>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</si>
  <si>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</si>
  <si>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</si>
  <si>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</si>
  <si>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</si>
  <si>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</si>
  <si>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</si>
  <si>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</si>
  <si>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</si>
  <si>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</si>
  <si>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</si>
  <si>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</si>
  <si>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</si>
  <si>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</si>
  <si>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</si>
  <si>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</si>
  <si>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</si>
  <si>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</si>
  <si>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</si>
  <si>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</si>
  <si>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</si>
  <si>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</si>
  <si>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</si>
  <si>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</si>
  <si>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</si>
  <si>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</si>
  <si>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</si>
  <si>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</si>
  <si>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</si>
  <si>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</si>
  <si>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</si>
  <si>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</si>
  <si>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</si>
  <si>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</si>
  <si>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</si>
  <si>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</si>
  <si>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</si>
  <si>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</si>
  <si>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</si>
  <si>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</si>
  <si>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</si>
  <si>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</si>
  <si>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</si>
  <si>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</si>
  <si>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</si>
  <si>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</si>
  <si>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</si>
  <si>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</si>
  <si>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</si>
  <si>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</si>
  <si>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</si>
  <si>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</si>
  <si>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</si>
  <si>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</si>
  <si>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</si>
  <si>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</si>
  <si>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</si>
  <si>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</si>
  <si>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</si>
  <si>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</si>
  <si>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</si>
  <si>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</si>
  <si>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</si>
  <si>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</si>
  <si>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</si>
  <si>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</si>
  <si>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</si>
  <si>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</si>
  <si>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</si>
  <si>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</si>
  <si>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</si>
  <si>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</si>
  <si>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</si>
  <si>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</si>
  <si>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</si>
  <si>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</si>
  <si>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</si>
  <si>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</si>
  <si>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</si>
  <si>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</si>
  <si>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</si>
  <si>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</si>
  <si>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</si>
  <si>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</si>
  <si>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</si>
  <si>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</si>
  <si>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</si>
  <si>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</si>
  <si>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</si>
  <si>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</si>
  <si>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</si>
  <si>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</si>
  <si>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</si>
  <si>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</si>
  <si>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</si>
  <si>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</si>
  <si>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</si>
  <si>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</si>
  <si>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</si>
  <si>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</si>
  <si>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</si>
  <si>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</si>
  <si>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</si>
  <si>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</si>
  <si>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</si>
  <si>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</si>
  <si>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</si>
  <si>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</si>
  <si>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</si>
  <si>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</si>
  <si>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</si>
  <si>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</si>
  <si>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</si>
  <si>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</si>
  <si>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</si>
  <si>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</si>
  <si>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</si>
  <si>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</si>
  <si>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</si>
  <si>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</si>
  <si>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</si>
  <si>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ZQBZBV-ZRX</t>
  </si>
  <si>
    <t>ZYU-1</t>
  </si>
  <si>
    <t xml:space="preserve">PDM - Descarga de dormentes </t>
  </si>
  <si>
    <t>Recolhimeno de tampão</t>
  </si>
  <si>
    <t>Interdição de 08h nas seguintes SB’s: ZEJ-2 / 148ZEJ-2 / 149148-2 / 150149-2 / ZRB150-2
Considerar abertura na MC9 motivo 21 do W99
MC1 do W97 em Z3V3 às 07h20 e circula em licença até ZRB150-2 KM 150+600 (1º e 2º veículo / V96 circula em comboio com o W97)
MC1 do V95 em ZEM-1 às 07h20 e circula em licença até ZRB150-2 KM 150+150 (3º veículo)
MC1 do W99 em ZEM-1 às 07h30 e circula em licença até ZRB150-2 KM 150+100 (4º veículo)
MC1 do W96 em ZEM-1 às 07h40 e circula em licença até 148ZEJ-2 KM 147+520 (5º veículo)
Não há como manter ZEJ-2 livre neste intervalo para engatar Helper; W96 irá utilizar a SB para descarga de dormentes.
W97 + V96 já precisam entrar na Via 2, invertendo pelo travessão de ZEV.
Necessidade de invasão com V96 + W97 por 40 min em ZRB-2, na 6ª hora de intervalo para descarga de pedra; após a descarga os veículos retornam para ZRB150-2 (realizar em bloqueio para agilizar).
Necessidade de invasão com W96 por 30 min no travessão de ZEJ, na 5ª hora de intervalo para descarga de dormentes; após a descarga o veículo segue pela LJ de ZEM-1.
W97 e V96 finalizam na LN3 de ZEV-1.
W96, W99 e V95 finalizam na LJ de ZEM-1.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</si>
  <si>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</si>
  <si>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</si>
  <si>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</si>
  <si>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</si>
  <si>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Horário limite de abertura do intervalo: 09:30h
Duração: 10h00 com interdição total de ZGP2, 105ZGP-2 e ZPT105-2</t>
  </si>
  <si>
    <t>Descarga de dormentes + Recolha de dormentes + Descarga de pedra</t>
  </si>
  <si>
    <t>ZEV-1</t>
  </si>
  <si>
    <t>ZPT-ZEV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</si>
  <si>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</si>
  <si>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</si>
  <si>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</si>
  <si>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</si>
  <si>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</si>
  <si>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</si>
  <si>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</si>
  <si>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</si>
  <si>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</si>
  <si>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</si>
  <si>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</si>
  <si>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</si>
  <si>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</si>
  <si>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</si>
  <si>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</si>
  <si>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</si>
  <si>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</si>
  <si>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</si>
  <si>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</si>
  <si>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</si>
  <si>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</si>
  <si>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</si>
  <si>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</si>
  <si>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</si>
  <si>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</si>
  <si>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</si>
  <si>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</si>
  <si>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</si>
  <si>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</si>
  <si>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</si>
  <si>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</si>
  <si>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</si>
  <si>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</si>
  <si>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</si>
  <si>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</si>
  <si>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</si>
  <si>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</si>
  <si>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</si>
  <si>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</si>
  <si>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</si>
  <si>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</si>
  <si>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</si>
  <si>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</si>
  <si>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</si>
  <si>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</si>
  <si>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</si>
  <si>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</si>
  <si>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</si>
  <si>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</si>
  <si>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Anexado no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</si>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</sst>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BA1" activePane="topRight" state="frozen"/>
      <selection pane="topRight" activeCell="BP354" sqref="BP35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6" t="s">
        <v>919</v>
      </c>
      <c r="C1" s="197"/>
      <c r="D1" s="197"/>
      <c r="E1" s="3"/>
      <c r="F1" s="196" t="s">
        <v>920</v>
      </c>
      <c r="G1" s="197"/>
      <c r="H1" s="198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97"/>
      <c r="AE1" s="197"/>
      <c r="AF1" s="197"/>
      <c r="AG1" s="199"/>
      <c r="AH1" s="5"/>
      <c r="AI1" s="206" t="s">
        <v>921</v>
      </c>
      <c r="AJ1" s="207"/>
      <c r="AK1" s="207"/>
      <c r="AL1" s="207"/>
      <c r="AM1" s="208"/>
      <c r="AN1" s="209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10"/>
      <c r="BG1" s="5"/>
      <c r="BH1" s="211" t="s">
        <v>922</v>
      </c>
      <c r="BI1" s="212"/>
      <c r="BJ1" s="212"/>
      <c r="BK1" s="213"/>
      <c r="BL1" s="5"/>
      <c r="BM1" s="203" t="s">
        <v>923</v>
      </c>
      <c r="BN1" s="204"/>
      <c r="BO1" s="204"/>
      <c r="BP1" s="204"/>
      <c r="BQ1" s="204"/>
      <c r="BR1" s="204"/>
      <c r="BS1" s="205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6" t="s">
        <v>924</v>
      </c>
      <c r="AJ2" s="207"/>
      <c r="AK2" s="207"/>
      <c r="AL2" s="207"/>
      <c r="AM2" s="208"/>
      <c r="AN2" s="209"/>
      <c r="AO2" s="207"/>
      <c r="AP2" s="207"/>
      <c r="AQ2" s="210"/>
      <c r="AR2" s="6"/>
      <c r="AS2" s="206" t="s">
        <v>927</v>
      </c>
      <c r="AT2" s="207"/>
      <c r="AU2" s="207"/>
      <c r="AV2" s="207"/>
      <c r="AW2" s="207"/>
      <c r="AX2" s="207"/>
      <c r="AY2" s="210"/>
      <c r="AZ2" s="6"/>
      <c r="BA2" s="200" t="s">
        <v>928</v>
      </c>
      <c r="BB2" s="202"/>
      <c r="BC2" s="206" t="s">
        <v>925</v>
      </c>
      <c r="BD2" s="207"/>
      <c r="BE2" s="207"/>
      <c r="BF2" s="210"/>
      <c r="BG2" s="5"/>
      <c r="BH2" s="214"/>
      <c r="BI2" s="215"/>
      <c r="BJ2" s="215"/>
      <c r="BK2" s="216"/>
      <c r="BL2" s="5"/>
      <c r="BM2" s="217"/>
      <c r="BN2" s="218"/>
      <c r="BO2" s="218"/>
      <c r="BP2" s="218"/>
      <c r="BQ2" s="218"/>
      <c r="BR2" s="218"/>
      <c r="BS2" s="219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00" t="s">
        <v>929</v>
      </c>
      <c r="AJ3" s="202"/>
      <c r="AK3" s="200" t="s">
        <v>930</v>
      </c>
      <c r="AL3" s="201"/>
      <c r="AM3" s="224"/>
      <c r="AN3" s="225"/>
      <c r="AO3" s="201"/>
      <c r="AP3" s="201"/>
      <c r="AQ3" s="202"/>
      <c r="AR3" s="63"/>
      <c r="AS3" s="222" t="s">
        <v>936</v>
      </c>
      <c r="AT3" s="223"/>
      <c r="AU3" s="222" t="s">
        <v>937</v>
      </c>
      <c r="AV3" s="223"/>
      <c r="AW3" s="222" t="s">
        <v>938</v>
      </c>
      <c r="AX3" s="223"/>
      <c r="AY3" s="63" t="s">
        <v>939</v>
      </c>
      <c r="AZ3" s="63"/>
      <c r="BA3" s="220"/>
      <c r="BB3" s="221"/>
      <c r="BC3" s="200" t="s">
        <v>932</v>
      </c>
      <c r="BD3" s="201"/>
      <c r="BE3" s="201"/>
      <c r="BF3" s="202"/>
      <c r="BG3" s="62"/>
      <c r="BH3" s="214"/>
      <c r="BI3" s="215"/>
      <c r="BJ3" s="215"/>
      <c r="BK3" s="216"/>
      <c r="BL3" s="62"/>
      <c r="BM3" s="203" t="s">
        <v>940</v>
      </c>
      <c r="BN3" s="204"/>
      <c r="BO3" s="204"/>
      <c r="BP3" s="205"/>
      <c r="BQ3" s="203" t="s">
        <v>707</v>
      </c>
      <c r="BR3" s="204"/>
      <c r="BS3" s="205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1407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1407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1408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1409</v>
      </c>
      <c r="BK295" s="17" t="s">
        <v>1409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1409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1410</v>
      </c>
      <c r="BK296" s="17" t="s">
        <v>1411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1411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1412</v>
      </c>
      <c r="BK297" s="17" t="s">
        <v>1413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1413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1414</v>
      </c>
      <c r="BK298" s="17" t="s">
        <v>1414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1414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1415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1416</v>
      </c>
      <c r="BK299" s="17" t="s">
        <v>1417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1417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1418</v>
      </c>
      <c r="BK300" s="17" t="s">
        <v>1419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1419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1420</v>
      </c>
      <c r="BK301" s="17" t="s">
        <v>1421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1421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1407</v>
      </c>
      <c r="BK302" s="17" t="s">
        <v>1407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1407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1422</v>
      </c>
      <c r="I303" s="106" t="s">
        <v>1423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1424</v>
      </c>
      <c r="BK303" s="17" t="s">
        <v>1424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1425</v>
      </c>
      <c r="BK304" s="17" t="s">
        <v>1426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1426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1427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1425</v>
      </c>
      <c r="BK305" s="18" t="s">
        <v>1428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1428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1427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1425</v>
      </c>
      <c r="BK306" s="18" t="s">
        <v>1428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1428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1429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1425</v>
      </c>
      <c r="BK307" s="18" t="s">
        <v>1430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1430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1425</v>
      </c>
      <c r="BK308" s="18" t="s">
        <v>1430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1430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1431</v>
      </c>
      <c r="BK309" s="18" t="s">
        <v>1432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1432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1433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1434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1435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1436</v>
      </c>
      <c r="BK311" s="17" t="s">
        <v>1436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1437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1438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1439</v>
      </c>
      <c r="BK312" s="17" t="s">
        <v>1439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1439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1440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1441</v>
      </c>
      <c r="BK313" s="17" t="s">
        <v>1441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1439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1442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1443</v>
      </c>
      <c r="BK314" s="17" t="s">
        <v>1443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1443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1444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1445</v>
      </c>
      <c r="BK315" s="17" t="s">
        <v>1445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1445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1444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1446</v>
      </c>
      <c r="BK316" s="17" t="s">
        <v>1446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1446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1447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1448</v>
      </c>
      <c r="BK318" s="17" t="s">
        <v>1449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1450</v>
      </c>
      <c r="BK319" s="17" t="s">
        <v>1451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1452</v>
      </c>
      <c r="BK320" s="17" t="s">
        <v>1453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1454</v>
      </c>
      <c r="BK322" s="176" t="s">
        <v>1454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1454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1455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1456</v>
      </c>
      <c r="BK323" s="17" t="s">
        <v>1457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1458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1459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1460</v>
      </c>
      <c r="BK324" s="17" t="s">
        <v>1461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1458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1403</v>
      </c>
      <c r="BK325" s="17" t="s">
        <v>1462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1407</v>
      </c>
      <c r="BK326" s="17" t="s">
        <v>1407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1407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1407</v>
      </c>
      <c r="BK327" s="17" t="s">
        <v>1407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1407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1463</v>
      </c>
      <c r="BK328" s="17" t="s">
        <v>1464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/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1465</v>
      </c>
      <c r="BK330" s="17" t="s">
        <v>1465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1465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1466</v>
      </c>
      <c r="N331" s="127" t="s">
        <v>1466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1467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 t="s">
        <v>1468</v>
      </c>
      <c r="BK331" s="17" t="s">
        <v>1468</v>
      </c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8"/>
        <v/>
      </c>
    </row>
    <row r="332" spans="1:72" hidden="1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1408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1469</v>
      </c>
      <c r="BK332" s="18" t="s">
        <v>1470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1470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1471</v>
      </c>
      <c r="BK333" s="17" t="s">
        <v>1471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1471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/>
      <c r="BI334" s="17"/>
      <c r="BJ334" s="17" t="s">
        <v>1472</v>
      </c>
      <c r="BK334" s="17" t="s">
        <v>1472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1472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1473</v>
      </c>
      <c r="BK335" s="17" t="s">
        <v>1473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1473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128.25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1415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1474</v>
      </c>
      <c r="BK336" s="17" t="s">
        <v>1474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1474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1465</v>
      </c>
      <c r="BK337" s="17" t="s">
        <v>1465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1465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1465</v>
      </c>
      <c r="BK338" s="17" t="s">
        <v>1465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1465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1475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1476</v>
      </c>
      <c r="N339" s="127" t="s">
        <v>1477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/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1</v>
      </c>
      <c r="BI339" s="17"/>
      <c r="BJ339" s="17" t="s">
        <v>1478</v>
      </c>
      <c r="BK339" s="17" t="s">
        <v>1478</v>
      </c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Produção e Intervalo</v>
      </c>
      <c r="BR339" s="19">
        <f>IF(OR(B339="",F339=""),"*",AY339/P339)</f>
        <v>0.99999999999999911</v>
      </c>
      <c r="BS339" s="19">
        <f>IF(OR(B339="",F339=""),"*",BA339/Q339)</f>
        <v>0</v>
      </c>
      <c r="BT339" s="8" t="str">
        <f t="shared" si="8"/>
        <v/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1479</v>
      </c>
      <c r="I340" s="106" t="s">
        <v>1479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1480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/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1481</v>
      </c>
      <c r="BK340" s="17" t="s">
        <v>1481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1481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1</v>
      </c>
      <c r="BI341" s="17"/>
      <c r="BJ341" s="17" t="s">
        <v>1482</v>
      </c>
      <c r="BK341" s="17" t="s">
        <v>1482</v>
      </c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Produção</v>
      </c>
      <c r="BR341" s="19">
        <f>IF(OR(B341="",F341=""),"*",AY341/P341)</f>
        <v>5.333333333333333</v>
      </c>
      <c r="BS341" s="19">
        <f>IF(OR(B341="",F341=""),"*",BA341/Q341)</f>
        <v>0</v>
      </c>
      <c r="BT341" s="8" t="str">
        <f t="shared" si="8"/>
        <v/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1</v>
      </c>
      <c r="BI342" s="17"/>
      <c r="BJ342" s="17" t="s">
        <v>1482</v>
      </c>
      <c r="BK342" s="17" t="s">
        <v>1482</v>
      </c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Produção</v>
      </c>
      <c r="BR342" s="19">
        <f>IF(OR(B342="",F342=""),"*",AY342/P342)</f>
        <v>5.333333333333333</v>
      </c>
      <c r="BS342" s="19">
        <f>IF(OR(B342="",F342=""),"*",BA342/Q342)</f>
        <v>0</v>
      </c>
      <c r="BT342" s="8" t="str">
        <f t="shared" si="8"/>
        <v/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1</v>
      </c>
      <c r="BI343" s="17"/>
      <c r="BJ343" s="17" t="s">
        <v>1482</v>
      </c>
      <c r="BK343" s="17" t="s">
        <v>1482</v>
      </c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Produção</v>
      </c>
      <c r="BR343" s="19">
        <f>IF(OR(B343="",F343=""),"*",AY343/P343)</f>
        <v>4</v>
      </c>
      <c r="BS343" s="19">
        <f>IF(OR(B343="",F343=""),"*",BA343/Q343)</f>
        <v>0</v>
      </c>
      <c r="BT343" s="8" t="str">
        <f t="shared" si="8"/>
        <v/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1483</v>
      </c>
      <c r="J344" s="105">
        <v>48</v>
      </c>
      <c r="K344" s="105">
        <v>135</v>
      </c>
      <c r="L344" s="105"/>
      <c r="M344" s="127" t="s">
        <v>1484</v>
      </c>
      <c r="N344" s="127" t="s">
        <v>1485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1486</v>
      </c>
      <c r="W344" s="151" t="s">
        <v>1401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1</v>
      </c>
      <c r="BI344" s="17"/>
      <c r="BJ344" s="17" t="s">
        <v>1431</v>
      </c>
      <c r="BK344" s="18" t="s">
        <v>1487</v>
      </c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</v>
      </c>
      <c r="BR344" s="19">
        <f>IF(OR(B344="",F344=""),"*",AY344/P344)</f>
        <v>1.0000000000000004</v>
      </c>
      <c r="BS344" s="19">
        <f>IF(OR(B344="",F344=""),"*",BA344/Q344)</f>
        <v>0</v>
      </c>
      <c r="BT344" s="8" t="str">
        <f t="shared" si="8"/>
        <v/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1488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1489</v>
      </c>
      <c r="BK345" s="17" t="s">
        <v>1490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1490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 hidden="1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/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1</v>
      </c>
      <c r="BI346" s="17"/>
      <c r="BJ346" s="17" t="s">
        <v>1491</v>
      </c>
      <c r="BK346" s="17" t="s">
        <v>1491</v>
      </c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Produção</v>
      </c>
      <c r="BR346" s="19">
        <f>IF(OR(B346="",F346=""),"*",AY346/P346)</f>
        <v>1</v>
      </c>
      <c r="BS346" s="19">
        <f>IF(OR(B346="",F346=""),"*",BA346/Q346)</f>
        <v>0</v>
      </c>
      <c r="BT346" s="8" t="str">
        <f t="shared" si="8"/>
        <v/>
      </c>
    </row>
    <row r="347" spans="1:72">
      <c r="A347" s="47" t="str">
        <f>D347&amp;B347</f>
        <v>EDSON (TP-719)46092</v>
      </c>
      <c r="B347" s="102">
        <v>46092</v>
      </c>
      <c r="C347" s="135"/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0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/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1</v>
      </c>
      <c r="BI347" s="17"/>
      <c r="BJ347" s="17" t="s">
        <v>1482</v>
      </c>
      <c r="BK347" s="17" t="s">
        <v>1482</v>
      </c>
      <c r="BL347" s="16"/>
      <c r="BM347" s="130"/>
      <c r="BN347" s="130"/>
      <c r="BO347" s="130"/>
      <c r="BP347" s="18"/>
      <c r="BQ347" s="12" t="e">
        <f>IF(AND(BR347&lt;1,BS347&lt;1),"Produção e Intervalo",IF(BR347&lt;1,"Intervalo",IF(BS347&lt;1,"Produção","Aderente")))</f>
        <v>#DIV/0!</v>
      </c>
      <c r="BR347" s="19" t="e">
        <f>IF(OR(B347="",F347=""),"*",AY347/P347)</f>
        <v>#DIV/0!</v>
      </c>
      <c r="BS347" s="19">
        <f>IF(OR(B347="",F347=""),"*",BA347/Q347)</f>
        <v>0</v>
      </c>
      <c r="BT347" s="8" t="str">
        <f t="shared" si="8"/>
        <v/>
      </c>
    </row>
    <row r="348" spans="1:72">
      <c r="A348" s="47" t="str">
        <f>D348&amp;B348</f>
        <v>EDSON (TP-719)46092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840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0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/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1</v>
      </c>
      <c r="BI348" s="17"/>
      <c r="BJ348" s="17" t="s">
        <v>1482</v>
      </c>
      <c r="BK348" s="17" t="s">
        <v>1482</v>
      </c>
      <c r="BL348" s="16"/>
      <c r="BM348" s="130"/>
      <c r="BN348" s="130"/>
      <c r="BO348" s="130"/>
      <c r="BP348" s="18"/>
      <c r="BQ348" s="12" t="e">
        <f>IF(AND(BR348&lt;1,BS348&lt;1),"Produção e Intervalo",IF(BR348&lt;1,"Intervalo",IF(BS348&lt;1,"Produção","Aderente")))</f>
        <v>#DIV/0!</v>
      </c>
      <c r="BR348" s="19" t="e">
        <f>IF(OR(B348="",F348=""),"*",AY348/P348)</f>
        <v>#DIV/0!</v>
      </c>
      <c r="BS348" s="19">
        <f>IF(OR(B348="",F348=""),"*",BA348/Q348)</f>
        <v>0</v>
      </c>
      <c r="BT348" s="8" t="str">
        <f t="shared" si="8"/>
        <v/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/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1465</v>
      </c>
      <c r="BK349" s="17" t="s">
        <v>1465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1465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 hidden="1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1465</v>
      </c>
      <c r="BK350" s="17" t="s">
        <v>1465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1465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/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1465</v>
      </c>
      <c r="BK351" s="17" t="s">
        <v>1465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1465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1492</v>
      </c>
      <c r="J352" s="105">
        <v>92</v>
      </c>
      <c r="K352" s="105">
        <v>65.3</v>
      </c>
      <c r="L352" s="105" t="s">
        <v>558</v>
      </c>
      <c r="M352" s="127" t="s">
        <v>1493</v>
      </c>
      <c r="N352" s="127" t="s">
        <v>1494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/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1</v>
      </c>
      <c r="BI352" s="17"/>
      <c r="BJ352" s="17" t="s">
        <v>1495</v>
      </c>
      <c r="BK352" s="17" t="s">
        <v>1495</v>
      </c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</v>
      </c>
      <c r="BR352" s="19">
        <f>IF(OR(B352="",F352=""),"*",AY352/P352)</f>
        <v>1.0000000000000004</v>
      </c>
      <c r="BS352" s="19">
        <f>IF(OR(B352="",F352=""),"*",BA352/Q352)</f>
        <v>0</v>
      </c>
      <c r="BT352" s="8" t="str">
        <f t="shared" si="8"/>
        <v/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1496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1497</v>
      </c>
      <c r="BK353" s="17" t="s">
        <v>1498</v>
      </c>
      <c r="BL353" s="16"/>
      <c r="BM353" s="130" t="s">
        <v>406</v>
      </c>
      <c r="BN353" s="130" t="s">
        <v>435</v>
      </c>
      <c r="BO353" s="130" t="s">
        <v>486</v>
      </c>
      <c r="BP353" s="17" t="s">
        <v>1498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1499</v>
      </c>
      <c r="BK354" s="17" t="s">
        <v>1499</v>
      </c>
      <c r="BL354" s="16"/>
      <c r="BM354" s="130" t="s">
        <v>405</v>
      </c>
      <c r="BN354" s="130" t="s">
        <v>434</v>
      </c>
      <c r="BO354" s="130" t="s">
        <v>495</v>
      </c>
      <c r="BP354" s="17" t="s">
        <v>1499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1500</v>
      </c>
      <c r="BK355" s="110" t="s">
        <v>1501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1501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1465</v>
      </c>
      <c r="BK356" s="176" t="s">
        <v>1465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1465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 hidden="1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/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1</v>
      </c>
      <c r="BI357" s="17"/>
      <c r="BJ357" s="17" t="s">
        <v>1502</v>
      </c>
      <c r="BK357" s="17" t="s">
        <v>1503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1503</v>
      </c>
      <c r="BQ357" s="12" t="str">
        <f>IF(AND(BR357&lt;1,BS357&lt;1),"Produção e Intervalo",IF(BR357&lt;1,"Intervalo",IF(BS357&lt;1,"Produção","Aderente")))</f>
        <v>Produção e Intervalo</v>
      </c>
      <c r="BR357" s="19">
        <f>IF(OR(B357="",F357=""),"*",AY357/P357)</f>
        <v>0.66666666666666696</v>
      </c>
      <c r="BS357" s="19">
        <f>IF(OR(B357="",F357=""),"*",BA357/Q357)</f>
        <v>0</v>
      </c>
      <c r="BT357" s="8" t="str">
        <f t="shared" si="8"/>
        <v>CCOCirculaçãoIntervaloOportunidade</v>
      </c>
    </row>
    <row r="358" spans="1:72" hidden="1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1504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1</v>
      </c>
      <c r="BI358" s="17"/>
      <c r="BJ358" s="17" t="s">
        <v>1505</v>
      </c>
      <c r="BK358" s="18" t="s">
        <v>1506</v>
      </c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Produção</v>
      </c>
      <c r="BR358" s="19">
        <f>IF(OR(B358="",F358=""),"*",AY358/P358)</f>
        <v>1.0000000000000018</v>
      </c>
      <c r="BS358" s="19">
        <f>IF(OR(B358="",F358=""),"*",BA358/Q358)</f>
        <v>0</v>
      </c>
      <c r="BT358" s="8" t="str">
        <f t="shared" si="8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/>
      <c r="AS360" s="108"/>
      <c r="AT360" s="108"/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/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/>
      </c>
    </row>
    <row r="361" spans="1:72" hidden="1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8.3333333333333329E-2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/>
      <c r="Z361" s="104"/>
      <c r="AA361" s="105" t="s">
        <v>1408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/>
      <c r="AS361" s="108"/>
      <c r="AT361" s="108"/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0</v>
      </c>
      <c r="AZ361" s="153"/>
      <c r="BA361" s="109"/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Produção e Intervalo</v>
      </c>
      <c r="BR361" s="19">
        <f>IF(OR(B361="",F361=""),"*",AY361/P361)</f>
        <v>0</v>
      </c>
      <c r="BS361" s="19">
        <f>IF(OR(B361="",F361=""),"*",BA361/Q361)</f>
        <v>0</v>
      </c>
      <c r="BT361" s="8" t="str">
        <f t="shared" si="8"/>
        <v/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1483</v>
      </c>
      <c r="I362" s="106" t="s">
        <v>333</v>
      </c>
      <c r="J362" s="105">
        <v>68</v>
      </c>
      <c r="K362" s="105">
        <v>52</v>
      </c>
      <c r="L362" s="105"/>
      <c r="M362" s="127" t="s">
        <v>1507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1508</v>
      </c>
      <c r="I364" s="106" t="s">
        <v>1508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1509</v>
      </c>
      <c r="X364" s="104" t="s">
        <v>386</v>
      </c>
      <c r="Y364" s="129"/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/>
      <c r="AS364" s="108"/>
      <c r="AT364" s="108"/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/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/>
      </c>
    </row>
    <row r="365" spans="1:72" hidden="1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/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/>
      <c r="AS365" s="108"/>
      <c r="AT365" s="108"/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0</v>
      </c>
      <c r="AZ365" s="153"/>
      <c r="BA365" s="109"/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Produção e Intervalo</v>
      </c>
      <c r="BR365" s="19">
        <f>IF(OR(B365="",F365=""),"*",AY365/P365)</f>
        <v>0</v>
      </c>
      <c r="BS365" s="19">
        <f>IF(OR(B365="",F365=""),"*",BA365/Q365)</f>
        <v>0</v>
      </c>
      <c r="BT365" s="8" t="str">
        <f t="shared" si="8"/>
        <v/>
      </c>
    </row>
    <row r="366" spans="1:72" hidden="1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/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/>
      <c r="AS366" s="108"/>
      <c r="AT366" s="108"/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/>
      </c>
    </row>
    <row r="367" spans="1:72" hidden="1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/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/>
      <c r="AS367" s="108"/>
      <c r="AT367" s="108"/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/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/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/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/>
      <c r="AS369" s="108"/>
      <c r="AT369" s="108"/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/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/>
      </c>
    </row>
    <row r="370" spans="1:72" hidden="1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/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/>
      <c r="AS370" s="108"/>
      <c r="AT370" s="108"/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/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1479</v>
      </c>
      <c r="I372" s="106" t="s">
        <v>1479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1480</v>
      </c>
      <c r="W372" s="151" t="s">
        <v>1021</v>
      </c>
      <c r="X372" s="104" t="s">
        <v>386</v>
      </c>
      <c r="Y372" s="129"/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/>
      <c r="AS372" s="108"/>
      <c r="AT372" s="108"/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/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/>
      </c>
    </row>
    <row r="373" spans="1:72" hidden="1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1510</v>
      </c>
      <c r="X373" s="104" t="s">
        <v>386</v>
      </c>
      <c r="Y373" s="129"/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tr">
        <f>IF(BS_CONTROLE[[#This Row],[Atividade]]=0, "-", BS_CONTROLE[[#This Row],[Atividade]])</f>
        <v>RECOLHIMENTO DE MATERIAL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tr">
        <f>IF(BS_CONTROLE[[#This Row],[Entre - Estações]]=0, "-", BS_CONTROLE[[#This Row],[Entre - Estações]])</f>
        <v>ZWI-ZYQ</v>
      </c>
      <c r="AN373" s="105">
        <f>IF(BS_CONTROLE[[#This Row],[SB]]=0, "-", BS_CONTROLE[[#This Row],[SB]])</f>
        <v>1251242</v>
      </c>
      <c r="AO373" s="105">
        <f>IF(BS_CONTROLE[[#This Row],[SUB]]=0, "-", BS_CONTROLE[[#This Row],[SUB]])</f>
        <v>55</v>
      </c>
      <c r="AP373" s="105">
        <f>BS_CONTROLE[[#This Row],[KM - Inicio]]</f>
        <v>124.5</v>
      </c>
      <c r="AQ373" s="105">
        <f>BS_CONTROLE[[#This Row],[KM - Inicio]]</f>
        <v>124.5</v>
      </c>
      <c r="AR373" s="108"/>
      <c r="AS373" s="108"/>
      <c r="AT373" s="108"/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/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/>
      </c>
    </row>
    <row r="374" spans="1:72" hidden="1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8.3333333333333329E-2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/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/>
      <c r="AS374" s="108"/>
      <c r="AT374" s="108"/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0</v>
      </c>
      <c r="AZ374" s="153"/>
      <c r="BA374" s="109"/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Produção e Intervalo</v>
      </c>
      <c r="BR374" s="19">
        <f>IF(OR(B374="",F374=""),"*",AY374/P374)</f>
        <v>0</v>
      </c>
      <c r="BS374" s="19">
        <f>IF(OR(B374="",F374=""),"*",BA374/Q374)</f>
        <v>0</v>
      </c>
      <c r="BT374" s="8" t="str">
        <f t="shared" si="8"/>
        <v/>
      </c>
    </row>
    <row r="375" spans="1:72" hidden="1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8.3333333333333329E-2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/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/>
      <c r="AS375" s="108"/>
      <c r="AT375" s="108"/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0</v>
      </c>
      <c r="AZ375" s="153"/>
      <c r="BA375" s="109"/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Produção e Intervalo</v>
      </c>
      <c r="BR375" s="19">
        <f>IF(OR(B375="",F375=""),"*",AY375/P375)</f>
        <v>0</v>
      </c>
      <c r="BS375" s="19">
        <f>IF(OR(B375="",F375=""),"*",BA375/Q375)</f>
        <v>0</v>
      </c>
      <c r="BT375" s="8" t="str">
        <f t="shared" si="8"/>
        <v/>
      </c>
    </row>
    <row r="376" spans="1:72" hidden="1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/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/>
      <c r="AS376" s="108"/>
      <c r="AT376" s="108"/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/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1511</v>
      </c>
      <c r="X378" s="104" t="s">
        <v>386</v>
      </c>
      <c r="Y378" s="129"/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/>
      <c r="AS378" s="108"/>
      <c r="AT378" s="108"/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</v>
      </c>
      <c r="AZ378" s="153"/>
      <c r="BA378" s="109"/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Produção e Intervalo</v>
      </c>
      <c r="BR378" s="19">
        <f>IF(OR(B378="",F378=""),"*",AY378/P378)</f>
        <v>0</v>
      </c>
      <c r="BS378" s="19">
        <f>IF(OR(B378="",F378=""),"*",BA378/Q378)</f>
        <v>0</v>
      </c>
      <c r="BT378" s="8" t="str">
        <f t="shared" si="8"/>
        <v/>
      </c>
    </row>
    <row r="379" spans="1:72" hidden="1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0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1512</v>
      </c>
      <c r="X379" s="104" t="s">
        <v>386</v>
      </c>
      <c r="Y379" s="129"/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/>
      <c r="AS379" s="108"/>
      <c r="AT379" s="108"/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e">
        <f>IF(AND(BR379&lt;1,BS379&lt;1),"Produção e Intervalo",IF(BR379&lt;1,"Intervalo",IF(BS379&lt;1,"Produção","Aderente")))</f>
        <v>#DIV/0!</v>
      </c>
      <c r="BR379" s="19" t="e">
        <f>IF(OR(B379="",F379=""),"*",AY379/P379)</f>
        <v>#DIV/0!</v>
      </c>
      <c r="BS379" s="19">
        <f>IF(OR(B379="",F379=""),"*",BA379/Q379)</f>
        <v>0</v>
      </c>
      <c r="BT379" s="8" t="str">
        <f t="shared" si="8"/>
        <v/>
      </c>
    </row>
    <row r="380" spans="1:72" hidden="1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0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1513</v>
      </c>
      <c r="X380" s="104" t="s">
        <v>386</v>
      </c>
      <c r="Y380" s="129"/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/>
      <c r="AS380" s="108"/>
      <c r="AT380" s="108"/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0</v>
      </c>
      <c r="AZ380" s="153"/>
      <c r="BA380" s="109"/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e">
        <f>IF(AND(BR380&lt;1,BS380&lt;1),"Produção e Intervalo",IF(BR380&lt;1,"Intervalo",IF(BS380&lt;1,"Produção","Aderente")))</f>
        <v>#DIV/0!</v>
      </c>
      <c r="BR380" s="19" t="e">
        <f>IF(OR(B380="",F380=""),"*",AY380/P380)</f>
        <v>#DIV/0!</v>
      </c>
      <c r="BS380" s="19">
        <f>IF(OR(B380="",F380=""),"*",BA380/Q380)</f>
        <v>0</v>
      </c>
      <c r="BT380" s="8" t="str">
        <f t="shared" si="8"/>
        <v/>
      </c>
    </row>
    <row r="381" spans="1:72" hidden="1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0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1514</v>
      </c>
      <c r="X381" s="104" t="s">
        <v>386</v>
      </c>
      <c r="Y381" s="129"/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/>
      <c r="AS381" s="108"/>
      <c r="AT381" s="108"/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0</v>
      </c>
      <c r="AZ381" s="153"/>
      <c r="BA381" s="109"/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e">
        <f>IF(AND(BR381&lt;1,BS381&lt;1),"Produção e Intervalo",IF(BR381&lt;1,"Intervalo",IF(BS381&lt;1,"Produção","Aderente")))</f>
        <v>#DIV/0!</v>
      </c>
      <c r="BR381" s="19" t="e">
        <f>IF(OR(B381="",F381=""),"*",AY381/P381)</f>
        <v>#DIV/0!</v>
      </c>
      <c r="BS381" s="19">
        <f>IF(OR(B381="",F381=""),"*",BA381/Q381)</f>
        <v>0</v>
      </c>
      <c r="BT381" s="8" t="str">
        <f t="shared" si="8"/>
        <v/>
      </c>
    </row>
    <row r="382" spans="1:72" hidden="1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0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1515</v>
      </c>
      <c r="X382" s="104" t="s">
        <v>386</v>
      </c>
      <c r="Y382" s="129"/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/>
      <c r="AS382" s="108"/>
      <c r="AT382" s="108"/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e">
        <f>IF(AND(BR382&lt;1,BS382&lt;1),"Produção e Intervalo",IF(BR382&lt;1,"Intervalo",IF(BS382&lt;1,"Produção","Aderente")))</f>
        <v>#DIV/0!</v>
      </c>
      <c r="BR382" s="19" t="e">
        <f>IF(OR(B382="",F382=""),"*",AY382/P382)</f>
        <v>#DIV/0!</v>
      </c>
      <c r="BS382" s="19">
        <f>IF(OR(B382="",F382=""),"*",BA382/Q382)</f>
        <v>0</v>
      </c>
      <c r="BT382" s="8" t="str">
        <f t="shared" si="8"/>
        <v/>
      </c>
    </row>
    <row r="383" spans="1:72" hidden="1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0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1515</v>
      </c>
      <c r="X383" s="104" t="s">
        <v>386</v>
      </c>
      <c r="Y383" s="129"/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/>
      <c r="AS383" s="108"/>
      <c r="AT383" s="108"/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0</v>
      </c>
      <c r="AZ383" s="153"/>
      <c r="BA383" s="109"/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e">
        <f>IF(AND(BR383&lt;1,BS383&lt;1),"Produção e Intervalo",IF(BR383&lt;1,"Intervalo",IF(BS383&lt;1,"Produção","Aderente")))</f>
        <v>#DIV/0!</v>
      </c>
      <c r="BR383" s="19" t="e">
        <f>IF(OR(B383="",F383=""),"*",AY383/P383)</f>
        <v>#DIV/0!</v>
      </c>
      <c r="BS383" s="19">
        <f>IF(OR(B383="",F383=""),"*",BA383/Q383)</f>
        <v>0</v>
      </c>
      <c r="BT383" s="8" t="str">
        <f t="shared" si="8"/>
        <v/>
      </c>
    </row>
    <row r="384" spans="1:72" hidden="1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>
        <v>0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/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/>
      <c r="AS384" s="108"/>
      <c r="AT384" s="108"/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0</v>
      </c>
      <c r="AZ384" s="153"/>
      <c r="BA384" s="109"/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e">
        <f>IF(AND(BR384&lt;1,BS384&lt;1),"Produção e Intervalo",IF(BR384&lt;1,"Intervalo",IF(BS384&lt;1,"Produção","Aderente")))</f>
        <v>#DIV/0!</v>
      </c>
      <c r="BR384" s="19" t="e">
        <f>IF(OR(B384="",F384=""),"*",AY384/P384)</f>
        <v>#DIV/0!</v>
      </c>
      <c r="BS384" s="19">
        <f>IF(OR(B384="",F384=""),"*",BA384/Q384)</f>
        <v>0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/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/>
      <c r="AS386" s="108"/>
      <c r="AT386" s="108"/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0</v>
      </c>
      <c r="AZ386" s="153"/>
      <c r="BA386" s="109"/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Produção e Intervalo</v>
      </c>
      <c r="BR386" s="19">
        <f>IF(OR(B386="",F386=""),"*",AY386/P386)</f>
        <v>0</v>
      </c>
      <c r="BS386" s="19">
        <f>IF(OR(B386="",F386=""),"*",BA386/Q386)</f>
        <v>0</v>
      </c>
      <c r="BT386" s="8" t="str">
        <f t="shared" si="8"/>
        <v/>
      </c>
    </row>
    <row r="387" spans="1:72" hidden="1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/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/>
      <c r="AS387" s="108"/>
      <c r="AT387" s="108"/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/>
      </c>
    </row>
    <row r="388" spans="1:72" hidden="1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/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/>
      <c r="AS388" s="108"/>
      <c r="AT388" s="108"/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/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/>
      </c>
    </row>
    <row r="389" spans="1:72" hidden="1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/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/>
      <c r="AS389" s="108"/>
      <c r="AT389" s="108"/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</v>
      </c>
      <c r="AZ389" s="153"/>
      <c r="BA389" s="109"/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Produção e Intervalo</v>
      </c>
      <c r="BR389" s="19">
        <f>IF(OR(B389="",F389=""),"*",AY389/P389)</f>
        <v>0</v>
      </c>
      <c r="BS389" s="19">
        <f>IF(OR(B389="",F389=""),"*",BA389/Q389)</f>
        <v>0</v>
      </c>
      <c r="BT389" s="8" t="str">
        <f t="shared" si="8"/>
        <v/>
      </c>
    </row>
    <row r="390" spans="1:72" hidden="1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1516</v>
      </c>
      <c r="X390" s="104" t="s">
        <v>386</v>
      </c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/>
      <c r="AS390" s="108"/>
      <c r="AT390" s="108"/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</v>
      </c>
      <c r="AZ390" s="153"/>
      <c r="BA390" s="109"/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Produção e Intervalo</v>
      </c>
      <c r="BR390" s="19">
        <f>IF(OR(B390="",F390=""),"*",AY390/P390)</f>
        <v>0</v>
      </c>
      <c r="BS390" s="19">
        <f>IF(OR(B390="",F390=""),"*",BA390/Q390)</f>
        <v>0</v>
      </c>
      <c r="BT390" s="8" t="str">
        <f t="shared" si="8"/>
        <v/>
      </c>
    </row>
    <row r="391" spans="1:72" hidden="1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0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/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/>
      <c r="AS391" s="108"/>
      <c r="AT391" s="108"/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e">
        <f>IF(AND(BR391&lt;1,BS391&lt;1),"Produção e Intervalo",IF(BR391&lt;1,"Intervalo",IF(BS391&lt;1,"Produção","Aderente")))</f>
        <v>#DIV/0!</v>
      </c>
      <c r="BR391" s="19" t="e">
        <f>IF(OR(B391="",F391=""),"*",AY391/P391)</f>
        <v>#DIV/0!</v>
      </c>
      <c r="BS391" s="19">
        <f>IF(OR(B391="",F391=""),"*",BA391/Q391)</f>
        <v>0</v>
      </c>
      <c r="BT391" s="8" t="str">
        <f t="shared" si="8"/>
        <v/>
      </c>
    </row>
    <row r="392" spans="1:72" hidden="1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0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1517</v>
      </c>
      <c r="X392" s="104" t="s">
        <v>386</v>
      </c>
      <c r="Y392" s="129"/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/>
      <c r="AS392" s="108"/>
      <c r="AT392" s="108"/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0</v>
      </c>
      <c r="AZ392" s="153"/>
      <c r="BA392" s="109"/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e">
        <f>IF(AND(BR392&lt;1,BS392&lt;1),"Produção e Intervalo",IF(BR392&lt;1,"Intervalo",IF(BS392&lt;1,"Produção","Aderente")))</f>
        <v>#DIV/0!</v>
      </c>
      <c r="BR392" s="19" t="e">
        <f>IF(OR(B392="",F392=""),"*",AY392/P392)</f>
        <v>#DIV/0!</v>
      </c>
      <c r="BS392" s="19">
        <f>IF(OR(B392="",F392=""),"*",BA392/Q392)</f>
        <v>0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/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/>
      <c r="AS393" s="108"/>
      <c r="AT393" s="108"/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/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/>
      </c>
    </row>
    <row r="394" spans="1:72" hidden="1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/>
      <c r="AS394" s="108"/>
      <c r="AT394" s="108"/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/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/>
      </c>
    </row>
    <row r="395" spans="1:72" hidden="1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/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/>
      <c r="AS395" s="108"/>
      <c r="AT395" s="108"/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/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/>
      </c>
    </row>
    <row r="396" spans="1:72" hidden="1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1518</v>
      </c>
      <c r="J396" s="105">
        <v>54</v>
      </c>
      <c r="K396" s="105">
        <v>106</v>
      </c>
      <c r="L396" s="105"/>
      <c r="M396" s="127" t="s">
        <v>1519</v>
      </c>
      <c r="N396" s="127" t="s">
        <v>1519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/>
      <c r="AS396" s="108"/>
      <c r="AT396" s="108"/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/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1520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1521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1521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44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30" operator="equal">
      <formula>"NÃO"</formula>
    </cfRule>
    <cfRule type="cellIs" dxfId="220" priority="11831" operator="equal">
      <formula>"SIM"</formula>
    </cfRule>
  </conditionalFormatting>
  <conditionalFormatting sqref="AZ6:AZ1001">
    <cfRule type="expression" dxfId="219" priority="54286">
      <formula>#REF!=1</formula>
    </cfRule>
  </conditionalFormatting>
  <conditionalFormatting sqref="BE6:BE1001 AY6:AY1001 U6:U1001">
    <cfRule type="cellIs" dxfId="218" priority="54270" operator="equal">
      <formula>"ERRO"</formula>
    </cfRule>
  </conditionalFormatting>
  <conditionalFormatting sqref="BQ6:BQ1001">
    <cfRule type="cellIs" dxfId="217" priority="54265" operator="equal">
      <formula>"Produção e Intervalo"</formula>
    </cfRule>
    <cfRule type="cellIs" dxfId="216" priority="54266" operator="equal">
      <formula>"Aderente"</formula>
    </cfRule>
    <cfRule type="cellIs" dxfId="215" priority="54267" operator="equal">
      <formula>"Intervalo"</formula>
    </cfRule>
    <cfRule type="cellIs" dxfId="214" priority="54268" operator="equal">
      <formula>"Produção"</formula>
    </cfRule>
    <cfRule type="cellIs" dxfId="213" priority="54269" operator="equal">
      <formula>"ERRO"</formula>
    </cfRule>
  </conditionalFormatting>
  <conditionalFormatting sqref="BR6:BS1001">
    <cfRule type="cellIs" dxfId="212" priority="54247" operator="equal">
      <formula>"*"</formula>
    </cfRule>
    <cfRule type="cellIs" dxfId="211" priority="54248" operator="greaterThanOrEqual">
      <formula>1</formula>
    </cfRule>
    <cfRule type="cellIs" dxfId="210" priority="54249" operator="lessThan">
      <formula>1</formula>
    </cfRule>
  </conditionalFormatting>
  <conditionalFormatting sqref="BK949 BK81 BK83:BK84 BK101 BK67 BK69 BK72:BK73 BJ9:BJ1001">
    <cfRule type="iconSet" priority="61034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948 BK332 BK344">
    <cfRule type="iconSet" priority="61036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73" operator="equal">
      <formula>"OPORTUNIDADE"</formula>
    </cfRule>
  </conditionalFormatting>
  <conditionalFormatting sqref="Y6:Z39">
    <cfRule type="cellIs" dxfId="208" priority="371" operator="equal">
      <formula>"NÃO"</formula>
    </cfRule>
    <cfRule type="cellIs" dxfId="207" priority="372" operator="equal">
      <formula>"SIM"</formula>
    </cfRule>
  </conditionalFormatting>
  <conditionalFormatting sqref="BH6:BH8">
    <cfRule type="iconSet" priority="369">
      <iconSet showValue="0">
        <cfvo type="percent" val="0"/>
        <cfvo type="num" val="1"/>
        <cfvo type="num" val="1" gte="0"/>
      </iconSet>
    </cfRule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41" operator="equal">
      <formula>"OPORTUNIDADE"</formula>
    </cfRule>
  </conditionalFormatting>
  <conditionalFormatting sqref="Y44:Z44">
    <cfRule type="cellIs" dxfId="205" priority="339" operator="equal">
      <formula>"NÃO"</formula>
    </cfRule>
    <cfRule type="cellIs" dxfId="204" priority="340" operator="equal">
      <formula>"SIM"</formula>
    </cfRule>
  </conditionalFormatting>
  <conditionalFormatting sqref="Y48:Z52">
    <cfRule type="cellIs" dxfId="203" priority="338" operator="equal">
      <formula>"OPORTUNIDADE"</formula>
    </cfRule>
  </conditionalFormatting>
  <conditionalFormatting sqref="Y48:Z52">
    <cfRule type="cellIs" dxfId="202" priority="336" operator="equal">
      <formula>"NÃO"</formula>
    </cfRule>
    <cfRule type="cellIs" dxfId="201" priority="337" operator="equal">
      <formula>"SIM"</formula>
    </cfRule>
  </conditionalFormatting>
  <conditionalFormatting sqref="Y68:Z68">
    <cfRule type="cellIs" dxfId="200" priority="332" operator="equal">
      <formula>"OPORTUNIDADE"</formula>
    </cfRule>
  </conditionalFormatting>
  <conditionalFormatting sqref="Y68:Z68">
    <cfRule type="cellIs" dxfId="199" priority="330" operator="equal">
      <formula>"NÃO"</formula>
    </cfRule>
    <cfRule type="cellIs" dxfId="198" priority="331" operator="equal">
      <formula>"SIM"</formula>
    </cfRule>
  </conditionalFormatting>
  <conditionalFormatting sqref="Y75:Z75">
    <cfRule type="cellIs" dxfId="197" priority="329" operator="equal">
      <formula>"OPORTUNIDADE"</formula>
    </cfRule>
  </conditionalFormatting>
  <conditionalFormatting sqref="Y75:Z75">
    <cfRule type="cellIs" dxfId="196" priority="327" operator="equal">
      <formula>"NÃO"</formula>
    </cfRule>
    <cfRule type="cellIs" dxfId="195" priority="328" operator="equal">
      <formula>"SIM"</formula>
    </cfRule>
  </conditionalFormatting>
  <conditionalFormatting sqref="Y77:Z78">
    <cfRule type="cellIs" dxfId="194" priority="326" operator="equal">
      <formula>"OPORTUNIDADE"</formula>
    </cfRule>
  </conditionalFormatting>
  <conditionalFormatting sqref="Y77:Z78">
    <cfRule type="cellIs" dxfId="193" priority="324" operator="equal">
      <formula>"NÃO"</formula>
    </cfRule>
    <cfRule type="cellIs" dxfId="192" priority="325" operator="equal">
      <formula>"SIM"</formula>
    </cfRule>
  </conditionalFormatting>
  <conditionalFormatting sqref="Y81:Z81">
    <cfRule type="cellIs" dxfId="191" priority="323" operator="equal">
      <formula>"OPORTUNIDADE"</formula>
    </cfRule>
  </conditionalFormatting>
  <conditionalFormatting sqref="Y81:Z81">
    <cfRule type="cellIs" dxfId="190" priority="321" operator="equal">
      <formula>"NÃO"</formula>
    </cfRule>
    <cfRule type="cellIs" dxfId="189" priority="322" operator="equal">
      <formula>"SIM"</formula>
    </cfRule>
  </conditionalFormatting>
  <conditionalFormatting sqref="Y82:Z82">
    <cfRule type="cellIs" dxfId="188" priority="320" operator="equal">
      <formula>"OPORTUNIDADE"</formula>
    </cfRule>
  </conditionalFormatting>
  <conditionalFormatting sqref="Y82:Z82">
    <cfRule type="cellIs" dxfId="187" priority="318" operator="equal">
      <formula>"NÃO"</formula>
    </cfRule>
    <cfRule type="cellIs" dxfId="186" priority="319" operator="equal">
      <formula>"SIM"</formula>
    </cfRule>
  </conditionalFormatting>
  <conditionalFormatting sqref="Y91:Z91">
    <cfRule type="cellIs" dxfId="185" priority="317" operator="equal">
      <formula>"OPORTUNIDADE"</formula>
    </cfRule>
  </conditionalFormatting>
  <conditionalFormatting sqref="Y91:Z91">
    <cfRule type="cellIs" dxfId="184" priority="315" operator="equal">
      <formula>"NÃO"</formula>
    </cfRule>
    <cfRule type="cellIs" dxfId="183" priority="316" operator="equal">
      <formula>"SIM"</formula>
    </cfRule>
  </conditionalFormatting>
  <conditionalFormatting sqref="Y93:Z93">
    <cfRule type="cellIs" dxfId="182" priority="314" operator="equal">
      <formula>"OPORTUNIDADE"</formula>
    </cfRule>
  </conditionalFormatting>
  <conditionalFormatting sqref="Y93:Z93">
    <cfRule type="cellIs" dxfId="181" priority="312" operator="equal">
      <formula>"NÃO"</formula>
    </cfRule>
    <cfRule type="cellIs" dxfId="180" priority="313" operator="equal">
      <formula>"SIM"</formula>
    </cfRule>
  </conditionalFormatting>
  <conditionalFormatting sqref="Y95:Z95">
    <cfRule type="cellIs" dxfId="179" priority="311" operator="equal">
      <formula>"OPORTUNIDADE"</formula>
    </cfRule>
  </conditionalFormatting>
  <conditionalFormatting sqref="Y95:Z95">
    <cfRule type="cellIs" dxfId="178" priority="309" operator="equal">
      <formula>"NÃO"</formula>
    </cfRule>
    <cfRule type="cellIs" dxfId="177" priority="310" operator="equal">
      <formula>"SIM"</formula>
    </cfRule>
  </conditionalFormatting>
  <conditionalFormatting sqref="Y96:Z97">
    <cfRule type="cellIs" dxfId="176" priority="308" operator="equal">
      <formula>"OPORTUNIDADE"</formula>
    </cfRule>
  </conditionalFormatting>
  <conditionalFormatting sqref="Y96:Z97">
    <cfRule type="cellIs" dxfId="175" priority="306" operator="equal">
      <formula>"NÃO"</formula>
    </cfRule>
    <cfRule type="cellIs" dxfId="174" priority="307" operator="equal">
      <formula>"SIM"</formula>
    </cfRule>
  </conditionalFormatting>
  <conditionalFormatting sqref="BK95:BK9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37">
      <iconSet showValue="0">
        <cfvo type="percent" val="0"/>
        <cfvo type="num" val="1"/>
        <cfvo type="num" val="1" gte="0"/>
      </iconSet>
    </cfRule>
    <cfRule type="iconSet" priority="61138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41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1001 BP339 BP331 BP352 BP341:BP344 BP346:BP348">
    <cfRule type="iconSet" priority="6114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51" operator="equal">
      <formula>"OPORTUNIDADE"</formula>
    </cfRule>
  </conditionalFormatting>
  <conditionalFormatting sqref="Z173">
    <cfRule type="cellIs" dxfId="172" priority="249" operator="equal">
      <formula>"NÃO"</formula>
    </cfRule>
    <cfRule type="cellIs" dxfId="171" priority="250" operator="equal">
      <formula>"SIM"</formula>
    </cfRule>
  </conditionalFormatting>
  <conditionalFormatting sqref="BP13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08" operator="equal">
      <formula>"OPORTUNIDADE"</formula>
    </cfRule>
  </conditionalFormatting>
  <conditionalFormatting sqref="Z201">
    <cfRule type="cellIs" dxfId="169" priority="206" operator="equal">
      <formula>"NÃO"</formula>
    </cfRule>
    <cfRule type="cellIs" dxfId="168" priority="207" operator="equal">
      <formula>"SIM"</formula>
    </cfRule>
  </conditionalFormatting>
  <conditionalFormatting sqref="Z202">
    <cfRule type="cellIs" dxfId="167" priority="205" operator="equal">
      <formula>"OPORTUNIDADE"</formula>
    </cfRule>
  </conditionalFormatting>
  <conditionalFormatting sqref="Z202">
    <cfRule type="cellIs" dxfId="166" priority="203" operator="equal">
      <formula>"NÃO"</formula>
    </cfRule>
    <cfRule type="cellIs" dxfId="165" priority="204" operator="equal">
      <formula>"SIM"</formula>
    </cfRule>
  </conditionalFormatting>
  <conditionalFormatting sqref="BP14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97" operator="equal">
      <formula>"OPORTUNIDADE"</formula>
    </cfRule>
  </conditionalFormatting>
  <conditionalFormatting sqref="Y201">
    <cfRule type="cellIs" dxfId="163" priority="195" operator="equal">
      <formula>"NÃO"</formula>
    </cfRule>
    <cfRule type="cellIs" dxfId="162" priority="196" operator="equal">
      <formula>"SIM"</formula>
    </cfRule>
  </conditionalFormatting>
  <conditionalFormatting sqref="BK19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75" operator="equal">
      <formula>"OPORTUNIDADE"</formula>
    </cfRule>
  </conditionalFormatting>
  <conditionalFormatting sqref="Z245">
    <cfRule type="cellIs" dxfId="160" priority="173" operator="equal">
      <formula>"NÃO"</formula>
    </cfRule>
    <cfRule type="cellIs" dxfId="159" priority="174" operator="equal">
      <formula>"SIM"</formula>
    </cfRule>
  </conditionalFormatting>
  <conditionalFormatting sqref="BP18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49" operator="equal">
      <formula>"OPORTUNIDADE"</formula>
    </cfRule>
  </conditionalFormatting>
  <conditionalFormatting sqref="Z285">
    <cfRule type="cellIs" dxfId="157" priority="147" operator="equal">
      <formula>"NÃO"</formula>
    </cfRule>
    <cfRule type="cellIs" dxfId="156" priority="148" operator="equal">
      <formula>"SIM"</formula>
    </cfRule>
  </conditionalFormatting>
  <conditionalFormatting sqref="Z286">
    <cfRule type="cellIs" dxfId="155" priority="146" operator="equal">
      <formula>"OPORTUNIDADE"</formula>
    </cfRule>
  </conditionalFormatting>
  <conditionalFormatting sqref="Z286">
    <cfRule type="cellIs" dxfId="154" priority="144" operator="equal">
      <formula>"NÃO"</formula>
    </cfRule>
    <cfRule type="cellIs" dxfId="153" priority="145" operator="equal">
      <formula>"SIM"</formula>
    </cfRule>
  </conditionalFormatting>
  <conditionalFormatting sqref="BK25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46:BK34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1522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1523</v>
      </c>
      <c r="C4" s="160" t="s">
        <v>1524</v>
      </c>
      <c r="D4" s="160" t="s">
        <v>1525</v>
      </c>
      <c r="E4" s="160" t="s">
        <v>1526</v>
      </c>
      <c r="F4" s="160" t="s">
        <v>4</v>
      </c>
      <c r="G4" s="160" t="s">
        <v>1527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1528</v>
      </c>
      <c r="C6" s="161">
        <v>407867</v>
      </c>
      <c r="D6" s="161" t="s">
        <v>1529</v>
      </c>
      <c r="E6" s="161" t="s">
        <v>789</v>
      </c>
      <c r="F6" s="161" t="s">
        <v>1530</v>
      </c>
      <c r="G6" s="162"/>
    </row>
    <row r="7" spans="2:7">
      <c r="B7" s="161" t="s">
        <v>1531</v>
      </c>
      <c r="C7" s="161">
        <v>293644</v>
      </c>
      <c r="D7" s="161" t="s">
        <v>1532</v>
      </c>
      <c r="E7" s="161" t="s">
        <v>789</v>
      </c>
      <c r="F7" s="161" t="s">
        <v>1530</v>
      </c>
      <c r="G7" s="162"/>
    </row>
    <row r="8" spans="2:7">
      <c r="B8" s="161" t="s">
        <v>1533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1534</v>
      </c>
      <c r="C9" s="161">
        <v>256790</v>
      </c>
      <c r="D9" s="161" t="s">
        <v>1535</v>
      </c>
      <c r="E9" s="161" t="s">
        <v>790</v>
      </c>
      <c r="F9" s="161" t="s">
        <v>1536</v>
      </c>
      <c r="G9" s="162">
        <v>46357</v>
      </c>
    </row>
    <row r="10" spans="2:7">
      <c r="B10" s="161" t="s">
        <v>1537</v>
      </c>
      <c r="C10" s="161">
        <v>265193</v>
      </c>
      <c r="D10" s="161" t="s">
        <v>1538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1539</v>
      </c>
      <c r="C11" s="161">
        <v>293716</v>
      </c>
      <c r="D11" s="161" t="s">
        <v>1540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1541</v>
      </c>
      <c r="C12" s="161">
        <v>257258</v>
      </c>
      <c r="D12" s="161" t="s">
        <v>1542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1543</v>
      </c>
      <c r="C13" s="161">
        <v>371147</v>
      </c>
      <c r="D13" s="161" t="s">
        <v>1544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1545</v>
      </c>
      <c r="C14" s="161">
        <v>259230</v>
      </c>
      <c r="D14" s="161" t="s">
        <v>1546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1547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1548</v>
      </c>
      <c r="C16" s="161">
        <v>258542</v>
      </c>
      <c r="D16" s="161" t="s">
        <v>1549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1550</v>
      </c>
      <c r="C17" s="161">
        <v>257050</v>
      </c>
      <c r="D17" s="161" t="s">
        <v>1551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20" sqref="C20:C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1552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1553</v>
      </c>
      <c r="D4" s="163" t="s">
        <v>1554</v>
      </c>
      <c r="E4" s="163" t="s">
        <v>1555</v>
      </c>
      <c r="F4" s="160" t="s">
        <v>1556</v>
      </c>
      <c r="G4" s="163" t="s">
        <v>1557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1558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1559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1558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1560</v>
      </c>
      <c r="G9" s="167" t="s">
        <v>1561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1558</v>
      </c>
      <c r="G10" s="167"/>
    </row>
    <row r="11" spans="2:7" hidden="1">
      <c r="B11" s="191" t="s">
        <v>1562</v>
      </c>
      <c r="C11" s="191">
        <v>9038</v>
      </c>
      <c r="D11" s="192">
        <v>46085</v>
      </c>
      <c r="E11" s="191">
        <v>10520</v>
      </c>
      <c r="F11" s="193" t="s">
        <v>1563</v>
      </c>
      <c r="G11" s="191"/>
    </row>
    <row r="12" spans="2:7">
      <c r="B12" s="167" t="s">
        <v>1562</v>
      </c>
      <c r="C12" s="167">
        <v>9059</v>
      </c>
      <c r="D12" s="168">
        <v>46091</v>
      </c>
      <c r="E12" s="167">
        <v>15600</v>
      </c>
      <c r="F12" s="169" t="s">
        <v>1558</v>
      </c>
      <c r="G12" s="167" t="s">
        <v>1564</v>
      </c>
    </row>
    <row r="13" spans="2:7">
      <c r="B13" s="167" t="s">
        <v>709</v>
      </c>
      <c r="C13" s="167" t="s">
        <v>1565</v>
      </c>
      <c r="D13" s="168">
        <v>46086</v>
      </c>
      <c r="E13" s="167">
        <v>8.5</v>
      </c>
      <c r="F13" s="169" t="s">
        <v>1566</v>
      </c>
      <c r="G13" s="167"/>
    </row>
    <row r="14" spans="2:7">
      <c r="B14" s="167" t="s">
        <v>709</v>
      </c>
      <c r="C14" s="167" t="s">
        <v>1567</v>
      </c>
      <c r="D14" s="168">
        <v>46086</v>
      </c>
      <c r="E14" s="167">
        <v>10000</v>
      </c>
      <c r="F14" s="169" t="s">
        <v>1566</v>
      </c>
      <c r="G14" s="167"/>
    </row>
    <row r="15" spans="2:7">
      <c r="B15" s="167" t="s">
        <v>709</v>
      </c>
      <c r="C15" s="167" t="s">
        <v>1568</v>
      </c>
      <c r="D15" s="168">
        <v>46086</v>
      </c>
      <c r="E15" s="167">
        <v>8000</v>
      </c>
      <c r="F15" s="169" t="s">
        <v>1566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1569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1570</v>
      </c>
      <c r="C2" s="121" t="s">
        <v>946</v>
      </c>
      <c r="D2" s="76" t="s">
        <v>948</v>
      </c>
      <c r="E2" s="76" t="s">
        <v>1571</v>
      </c>
      <c r="F2" s="99" t="s">
        <v>1572</v>
      </c>
      <c r="G2" s="76" t="s">
        <v>1573</v>
      </c>
      <c r="H2" s="76" t="s">
        <v>1574</v>
      </c>
      <c r="I2" s="76" t="s">
        <v>1575</v>
      </c>
      <c r="J2" s="76" t="s">
        <v>1576</v>
      </c>
      <c r="K2" s="78" t="s">
        <v>1577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(TP-719)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*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*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*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*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*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*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*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*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*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*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*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357" sqref="B357:T393"/>
    </sheetView>
  </sheetViews>
  <sheetFormatPr defaultRowHeight="15"/>
  <cols>
    <col min="1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1009</v>
      </c>
      <c r="Q1" s="233"/>
      <c r="R1" s="111"/>
      <c r="S1" s="84"/>
      <c r="T1" s="86"/>
      <c r="U1" s="234" t="s">
        <v>1578</v>
      </c>
      <c r="V1" s="234"/>
      <c r="W1" s="234"/>
    </row>
    <row r="2" spans="1:23" ht="15" customHeight="1">
      <c r="A2" s="87" t="s">
        <v>1579</v>
      </c>
      <c r="B2" s="87" t="s">
        <v>1580</v>
      </c>
      <c r="C2" s="87" t="s">
        <v>376</v>
      </c>
      <c r="D2" s="88" t="s">
        <v>961</v>
      </c>
      <c r="E2" s="88" t="s">
        <v>4</v>
      </c>
      <c r="F2" s="88" t="s">
        <v>1581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1582</v>
      </c>
      <c r="T2" s="91" t="s">
        <v>964</v>
      </c>
      <c r="U2" s="138">
        <f ca="1">TODAY()-1</f>
        <v>46091</v>
      </c>
      <c r="V2" s="138">
        <f ca="1">U2-1</f>
        <v>46090</v>
      </c>
      <c r="W2" s="138">
        <f ca="1">V2-1</f>
        <v>46089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1860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266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40</v>
      </c>
      <c r="V4" s="137">
        <f ca="1">_xlfn.XLOOKUP(G4&amp;$V$2,BS_CONTROLE[CHAVE],BS_CONTROLE[Quantidade_11],"-")</f>
        <v>82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940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0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1860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266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0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700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23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1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40</v>
      </c>
      <c r="V27" s="137">
        <f ca="1">_xlfn.XLOOKUP(G27&amp;$V$2,BS_CONTROLE[CHAVE],BS_CONTROLE[Quantidade_11],"-")</f>
        <v>82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40</v>
      </c>
      <c r="V43" s="137">
        <f ca="1">_xlfn.XLOOKUP(G43&amp;$V$2,BS_CONTROLE[CHAVE],BS_CONTROLE[Quantidade_11],"-")</f>
        <v>82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700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1860</v>
      </c>
      <c r="V49" s="137">
        <f ca="1">_xlfn.XLOOKUP(G49&amp;$V$2,BS_CONTROLE[CHAVE],BS_CONTROLE[Quantidade_11],"-")</f>
        <v>1</v>
      </c>
      <c r="W49" s="137">
        <f ca="1">_xlfn.XLOOKUP(G49&amp;$W$2,BS_CONTROLE[CHAVE],BS_CONTROLE[Quantidade_11],"-")</f>
        <v>266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940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312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23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312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940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23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40</v>
      </c>
      <c r="V86" s="137">
        <f ca="1">_xlfn.XLOOKUP(G86&amp;$V$2,BS_CONTROLE[CHAVE],BS_CONTROLE[Quantidade_11],"-")</f>
        <v>82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700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1860</v>
      </c>
      <c r="V94" s="137">
        <f ca="1">_xlfn.XLOOKUP(G94&amp;$V$2,BS_CONTROLE[CHAVE],BS_CONTROLE[Quantidade_11],"-")</f>
        <v>1</v>
      </c>
      <c r="W94" s="137">
        <f ca="1">_xlfn.XLOOKUP(G94&amp;$W$2,BS_CONTROLE[CHAVE],BS_CONTROLE[Quantidade_11],"-")</f>
        <v>266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312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940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23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0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40</v>
      </c>
      <c r="V132" s="137">
        <f ca="1">_xlfn.XLOOKUP(G132&amp;$V$2,BS_CONTROLE[CHAVE],BS_CONTROLE[Quantidade_11],"-")</f>
        <v>82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1860</v>
      </c>
      <c r="V140" s="137">
        <f ca="1">_xlfn.XLOOKUP(G140&amp;$V$2,BS_CONTROLE[CHAVE],BS_CONTROLE[Quantidade_11],"-")</f>
        <v>1</v>
      </c>
      <c r="W140" s="137">
        <f ca="1">_xlfn.XLOOKUP(G140&amp;$W$2,BS_CONTROLE[CHAVE],BS_CONTROLE[Quantidade_11],"-")</f>
        <v>266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312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940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23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0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0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1860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266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40</v>
      </c>
      <c r="V174" s="137">
        <f ca="1">_xlfn.XLOOKUP(G174&amp;$V$2,BS_CONTROLE[CHAVE],BS_CONTROLE[Quantidade_11],"-")</f>
        <v>82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312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23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940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0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0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0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700</v>
      </c>
      <c r="V207" s="137">
        <f ca="1">_xlfn.XLOOKUP(G207&amp;$V$2,BS_CONTROLE[CHAVE],BS_CONTROLE[Quantidade_11],"-")</f>
        <v>1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1860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266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1</v>
      </c>
      <c r="V224" s="137">
        <f ca="1">_xlfn.XLOOKUP(G224&amp;$V$2,BS_CONTROLE[CHAVE],BS_CONTROLE[Quantidade_11],"-")</f>
        <v>0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23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940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700</v>
      </c>
      <c r="V242" s="137">
        <f ca="1">_xlfn.XLOOKUP(G242&amp;$V$2,BS_CONTROLE[CHAVE],BS_CONTROLE[Quantidade_11],"-")</f>
        <v>1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1860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266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0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1860</v>
      </c>
      <c r="V252" s="137">
        <f ca="1">_xlfn.XLOOKUP(G252&amp;$V$2,BS_CONTROLE[CHAVE],BS_CONTROLE[Quantidade_11],"-")</f>
        <v>1</v>
      </c>
      <c r="W252" s="137">
        <f ca="1">_xlfn.XLOOKUP(G252&amp;$W$2,BS_CONTROLE[CHAVE],BS_CONTROLE[Quantidade_11],"-")</f>
        <v>266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312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23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1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1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0</v>
      </c>
      <c r="V263" s="137">
        <f ca="1">_xlfn.XLOOKUP(G263&amp;$V$2,BS_CONTROLE[CHAVE],BS_CONTROLE[Quantidade_11],"-")</f>
        <v>940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40</v>
      </c>
      <c r="V267" s="137">
        <f ca="1">_xlfn.XLOOKUP(G267&amp;$V$2,BS_CONTROLE[CHAVE],BS_CONTROLE[Quantidade_11],"-")</f>
        <v>82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>
        <f ca="1">_xlfn.XLOOKUP(G270&amp;$V$2,BS_CONTROLE[CHAVE],BS_CONTROLE[Quantidade_11],"-")</f>
        <v>1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0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0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700</v>
      </c>
      <c r="V282" s="137">
        <f ca="1">_xlfn.XLOOKUP(G282&amp;$V$2,BS_CONTROLE[CHAVE],BS_CONTROLE[Quantidade_11],"-")</f>
        <v>1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>
        <f ca="1">_xlfn.XLOOKUP(G283&amp;$V$2,BS_CONTROLE[CHAVE],BS_CONTROLE[Quantidade_11],"-")</f>
        <v>1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1860</v>
      </c>
      <c r="V286" s="137">
        <f ca="1">_xlfn.XLOOKUP(G286&amp;$V$2,BS_CONTROLE[CHAVE],BS_CONTROLE[Quantidade_11],"-")</f>
        <v>1</v>
      </c>
      <c r="W286" s="137">
        <f ca="1">_xlfn.XLOOKUP(G286&amp;$W$2,BS_CONTROLE[CHAVE],BS_CONTROLE[Quantidade_11],"-")</f>
        <v>266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>
        <f ca="1">_xlfn.XLOOKUP(G293&amp;$U$2,BS_CONTROLE[CHAVE],BS_CONTROLE[Quantidade_11],"-")</f>
        <v>312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23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1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940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40</v>
      </c>
      <c r="V300" s="137">
        <f ca="1">_xlfn.XLOOKUP(G300&amp;$V$2,BS_CONTROLE[CHAVE],BS_CONTROLE[Quantidade_11],"-")</f>
        <v>82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>
        <f ca="1">_xlfn.XLOOKUP(G304&amp;$V$2,BS_CONTROLE[CHAVE],BS_CONTROLE[Quantidade_11],"-")</f>
        <v>0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1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>
        <f ca="1">_xlfn.XLOOKUP(G308&amp;$U$2,BS_CONTROLE[CHAVE],BS_CONTROLE[Quantidade_11],"-")</f>
        <v>0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>
        <f ca="1">_xlfn.XLOOKUP(G309&amp;$U$2,BS_CONTROLE[CHAVE],BS_CONTROLE[Quantidade_11],"-")</f>
        <v>0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>
        <f ca="1">_xlfn.XLOOKUP(G311&amp;$U$2,BS_CONTROLE[CHAVE],BS_CONTROLE[Quantidade_11],"-")</f>
        <v>0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>
        <f ca="1">_xlfn.XLOOKUP(G312&amp;$U$2,BS_CONTROLE[CHAVE],BS_CONTROLE[Quantidade_11],"-")</f>
        <v>0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>
        <f ca="1">_xlfn.XLOOKUP(G315&amp;$U$2,BS_CONTROLE[CHAVE],BS_CONTROLE[Quantidade_11],"-")</f>
        <v>1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700</v>
      </c>
      <c r="V316" s="137">
        <f ca="1">_xlfn.XLOOKUP(G316&amp;$V$2,BS_CONTROLE[CHAVE],BS_CONTROLE[Quantidade_11],"-")</f>
        <v>1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1860</v>
      </c>
      <c r="V317" s="137">
        <f ca="1">_xlfn.XLOOKUP(G317&amp;$V$2,BS_CONTROLE[CHAVE],BS_CONTROLE[Quantidade_11],"-")</f>
        <v>1</v>
      </c>
      <c r="W317" s="137">
        <f ca="1">_xlfn.XLOOKUP(G317&amp;$W$2,BS_CONTROLE[CHAVE],BS_CONTROLE[Quantidade_11],"-")</f>
        <v>266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>
        <f ca="1">_xlfn.XLOOKUP(G319&amp;$U$2,BS_CONTROLE[CHAVE],BS_CONTROLE[Quantidade_11],"-")</f>
        <v>0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>
        <f ca="1">_xlfn.XLOOKUP(G320&amp;$U$2,BS_CONTROLE[CHAVE],BS_CONTROLE[Quantidade_11],"-")</f>
        <v>1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>
        <f ca="1">_xlfn.XLOOKUP(G321&amp;$V$2,BS_CONTROLE[CHAVE],BS_CONTROLE[Quantidade_11],"-")</f>
        <v>1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1</v>
      </c>
      <c r="V325" s="137">
        <f ca="1">_xlfn.XLOOKUP(G325&amp;$V$2,BS_CONTROLE[CHAVE],BS_CONTROLE[Quantidade_11],"-")</f>
        <v>0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312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23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1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>
        <f ca="1">_xlfn.XLOOKUP(G338&amp;$V$2,BS_CONTROLE[CHAVE],BS_CONTROLE[Quantidade_11],"-")</f>
        <v>0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>
        <f ca="1">_xlfn.XLOOKUP(G339&amp;$V$2,BS_CONTROLE[CHAVE],BS_CONTROLE[Quantidade_11],"-")</f>
        <v>0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1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0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0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(TP-719)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0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0</v>
      </c>
      <c r="V345" s="137">
        <f ca="1">_xlfn.XLOOKUP(G345&amp;$V$2,BS_CONTROLE[CHAVE],BS_CONTROLE[Quantidade_11],"-")</f>
        <v>0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 t="str">
        <f ca="1">_xlfn.XLOOKUP(G348&amp;$U$2,BS_CONTROLE[CHAVE],BS_CONTROLE[Quantidade_11],"-")</f>
        <v>-</v>
      </c>
      <c r="V348" s="137">
        <f ca="1">_xlfn.XLOOKUP(G348&amp;$V$2,BS_CONTROLE[CHAVE],BS_CONTROLE[Quantidade_11],"-")</f>
        <v>0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40</v>
      </c>
      <c r="V349" s="137">
        <f ca="1">_xlfn.XLOOKUP(G349&amp;$V$2,BS_CONTROLE[CHAVE],BS_CONTROLE[Quantidade_11],"-")</f>
        <v>82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1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 t="str">
        <f ca="1">_xlfn.XLOOKUP(G353&amp;$U$2,BS_CONTROLE[CHAVE],BS_CONTROLE[Quantidade_11],"-")</f>
        <v>-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1860</v>
      </c>
      <c r="V355" s="137">
        <f ca="1">_xlfn.XLOOKUP(G355&amp;$V$2,BS_CONTROLE[CHAVE],BS_CONTROLE[Quantidade_11],"-")</f>
        <v>1</v>
      </c>
      <c r="W355" s="137">
        <f ca="1">_xlfn.XLOOKUP(G355&amp;$W$2,BS_CONTROLE[CHAVE],BS_CONTROLE[Quantidade_11],"-")</f>
        <v>266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8.3333333333333329E-2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0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1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23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>
        <f ca="1">_xlfn.XLOOKUP(G365&amp;$U$2,BS_CONTROLE[CHAVE],BS_CONTROLE[Quantidade_11],"-")</f>
        <v>0</v>
      </c>
      <c r="V365" s="137">
        <f ca="1">_xlfn.XLOOKUP(G365&amp;$V$2,BS_CONTROLE[CHAVE],BS_CONTROLE[Quantidade_11],"-")</f>
        <v>940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>
      <c r="A367" s="146" t="str">
        <f>IF(SP_SUL!Y370="","*",SP_SUL!Y370)</f>
        <v>*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8.3333333333333329E-2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0</v>
      </c>
      <c r="V371" s="137">
        <f ca="1">_xlfn.XLOOKUP(G371&amp;$V$2,BS_CONTROLE[CHAVE],BS_CONTROLE[Quantidade_11],"-")</f>
        <v>0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8.3333333333333329E-2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0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0</v>
      </c>
      <c r="V373" s="137">
        <f ca="1">_xlfn.XLOOKUP(G373&amp;$V$2,BS_CONTROLE[CHAVE],BS_CONTROLE[Quantidade_11],"-")</f>
        <v>0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Oportunidade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Interdição de 08h nas seguintes SB’s: ZEJ-2 / 148ZEJ-2 / 149148-2 / 150149-2 / ZRB150-2
Considerar abertura na MC9 motivo 21 do W99
MC1 do W97 em Z3V3 às 07h20 e circula em licença até ZRB150-2 KM 150+600 (1º e 2º veículo / V96 circula em comboio com o W97)
MC1 do V95 em ZEM-1 às 07h20 e circula em licença até ZRB150-2 KM 150+150 (3º veículo)
MC1 do W99 em ZEM-1 às 07h30 e circula em licença até ZRB150-2 KM 150+100 (4º veículo)
MC1 do W96 em ZEM-1 às 07h40 e circula em licença até 148ZEJ-2 KM 147+520 (5º veículo)
Não há como manter ZEJ-2 livre neste intervalo para engatar Helper; W96 irá utilizar a SB para descarga de dormentes.
W97 + V96 já precisam entrar na Via 2, invertendo pelo travessão de ZEV.
Necessidade de invasão com V96 + W97 por 40 min em ZRB-2, na 6ª hora de intervalo para descarga de pedra; após a descarga os veículos retornam para ZRB150-2 (realizar em bloqueio para agilizar).
Necessidade de invasão com W96 por 30 min no travessão de ZEJ, na 5ª hora de intervalo para descarga de dormentes; após a descarga o veículo segue pela LJ de ZEM-1.
W97 e V96 finalizam na LN3 de ZEV-1.
W96, W99 e V95 finalizam na LJ de ZEM-1.</v>
      </c>
      <c r="U375" s="137">
        <f ca="1">_xlfn.XLOOKUP(G375&amp;$U$2,BS_CONTROLE[CHAVE],BS_CONTROLE[Quantidade_11],"-")</f>
        <v>0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0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>
        <f ca="1">_xlfn.XLOOKUP(G376&amp;$U$2,BS_CONTROLE[CHAVE],BS_CONTROLE[Quantidade_11],"-")</f>
        <v>0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0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0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0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0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>
        <f ca="1">_xlfn.XLOOKUP(G380&amp;$U$2,BS_CONTROLE[CHAVE],BS_CONTROLE[Quantidade_11],"-")</f>
        <v>0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>
        <f>IF(SP_SUL!P384="","*",SP_SUL!P384)</f>
        <v>0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1</v>
      </c>
      <c r="V381" s="137">
        <f ca="1">_xlfn.XLOOKUP(G381&amp;$V$2,BS_CONTROLE[CHAVE],BS_CONTROLE[Quantidade_11],"-")</f>
        <v>0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1</v>
      </c>
      <c r="V384" s="137">
        <f ca="1">_xlfn.XLOOKUP(G384&amp;$V$2,BS_CONTROLE[CHAVE],BS_CONTROLE[Quantidade_11],"-")</f>
        <v>0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>
        <f ca="1">_xlfn.XLOOKUP(G386&amp;$U$2,BS_CONTROLE[CHAVE],BS_CONTROLE[Quantidade_11],"-")</f>
        <v>0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Horário limite de abertura do intervalo: 09:30h
Duração: 10h00 com interdição total de ZGP2, 105ZGP-2 e ZPT105-2</v>
      </c>
      <c r="U387" s="137">
        <f ca="1">_xlfn.XLOOKUP(G387&amp;$U$2,BS_CONTROLE[CHAVE],BS_CONTROLE[Quantidade_11],"-")</f>
        <v>1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0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>
        <f ca="1">_xlfn.XLOOKUP(G388&amp;$U$2,BS_CONTROLE[CHAVE],BS_CONTROLE[Quantidade_11],"-")</f>
        <v>1860</v>
      </c>
      <c r="V388" s="137">
        <f ca="1">_xlfn.XLOOKUP(G388&amp;$V$2,BS_CONTROLE[CHAVE],BS_CONTROLE[Quantidade_11],"-")</f>
        <v>1</v>
      </c>
      <c r="W388" s="137">
        <f ca="1">_xlfn.XLOOKUP(G388&amp;$W$2,BS_CONTROLE[CHAVE],BS_CONTROLE[Quantidade_11],"-")</f>
        <v>266</v>
      </c>
    </row>
    <row r="389" spans="1:23">
      <c r="A389" s="146" t="str">
        <f>IF(SP_SUL!Y392="","*",SP_SUL!Y392)</f>
        <v>*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0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>
        <f ca="1">_xlfn.XLOOKUP(G389&amp;$U$2,BS_CONTROLE[CHAVE],BS_CONTROLE[Quantidade_11],"-")</f>
        <v>1</v>
      </c>
      <c r="V389" s="137">
        <f ca="1">_xlfn.XLOOKUP(G389&amp;$V$2,BS_CONTROLE[CHAVE],BS_CONTROLE[Quantidade_11],"-")</f>
        <v>1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>
        <f ca="1">_xlfn.XLOOKUP(G390&amp;$U$2,BS_CONTROLE[CHAVE],BS_CONTROLE[Quantidade_11],"-")</f>
        <v>0</v>
      </c>
      <c r="V390" s="137">
        <f ca="1">_xlfn.XLOOKUP(G390&amp;$V$2,BS_CONTROLE[CHAVE],BS_CONTROLE[Quantidade_11],"-")</f>
        <v>0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0</v>
      </c>
    </row>
    <row r="393" spans="1:23">
      <c r="A393" s="146" t="str">
        <f>IF(SP_SUL!Y396="","*",SP_SUL!Y396)</f>
        <v>*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>
        <f ca="1">_xlfn.XLOOKUP(G393&amp;$U$2,BS_CONTROLE[CHAVE],BS_CONTROLE[Quantidade_11],"-")</f>
        <v>40</v>
      </c>
      <c r="V393" s="137">
        <f ca="1">_xlfn.XLOOKUP(G393&amp;$V$2,BS_CONTROLE[CHAVE],BS_CONTROLE[Quantidade_11],"-")</f>
        <v>82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0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1583</v>
      </c>
      <c r="D5" s="236"/>
      <c r="E5" s="236"/>
      <c r="F5" s="236"/>
      <c r="G5" s="236"/>
      <c r="H5" s="236"/>
      <c r="I5" s="236"/>
      <c r="J5" s="237"/>
      <c r="K5" s="238" t="s">
        <v>1584</v>
      </c>
      <c r="L5" s="239"/>
      <c r="M5" s="239"/>
      <c r="N5" s="239"/>
      <c r="O5" s="240" t="s">
        <v>1585</v>
      </c>
      <c r="P5" s="241"/>
    </row>
    <row r="6" spans="1:16" s="74" customFormat="1" ht="15" customHeight="1">
      <c r="A6" s="66" t="s">
        <v>1581</v>
      </c>
      <c r="B6" s="75" t="s">
        <v>1580</v>
      </c>
      <c r="C6" s="76" t="s">
        <v>961</v>
      </c>
      <c r="D6" s="77" t="s">
        <v>962</v>
      </c>
      <c r="E6" s="76" t="s">
        <v>1586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1587</v>
      </c>
      <c r="M6" s="80" t="s">
        <v>576</v>
      </c>
      <c r="N6" s="81" t="s">
        <v>956</v>
      </c>
      <c r="O6" s="158" t="s">
        <v>999</v>
      </c>
      <c r="P6" s="133" t="s">
        <v>1588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 xml:space="preserve">MC1 11h13 / autorizado entrada na via 11h20 / 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 t="str">
        <f>IF(SP_SUL!BH334="","*",SP_SUL!BH334)</f>
        <v>*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1</v>
      </c>
      <c r="P339" s="147" t="str">
        <f>IF($A$2=1,IF(SP_SUL!BJ339="","*",SP_SUL!BJ339),IF(SP_SUL!BK339="","*",SP_SUL!BK339))</f>
        <v>Em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1</v>
      </c>
      <c r="P341" s="147" t="str">
        <f>IF($A$2=1,IF(SP_SUL!BJ341="","*",SP_SUL!BJ341),IF(SP_SUL!BK341="","*",SP_SUL!BK341))</f>
        <v>Em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1</v>
      </c>
      <c r="P342" s="147" t="str">
        <f>IF($A$2=1,IF(SP_SUL!BJ342="","*",SP_SUL!BJ342),IF(SP_SUL!BK342="","*",SP_SUL!BK342))</f>
        <v>Em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1</v>
      </c>
      <c r="P343" s="147" t="str">
        <f>IF($A$2=1,IF(SP_SUL!BJ343="","*",SP_SUL!BJ343),IF(SP_SUL!BK343="","*",SP_SUL!BK343))</f>
        <v>Em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1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1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0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1</v>
      </c>
      <c r="P347" s="147" t="str">
        <f>IF($A$2=1,IF(SP_SUL!BJ347="","*",SP_SUL!BJ347),IF(SP_SUL!BK347="","*",SP_SUL!BK347))</f>
        <v>Em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(TP-719)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0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1</v>
      </c>
      <c r="P348" s="147" t="str">
        <f>IF($A$2=1,IF(SP_SUL!BJ348="","*",SP_SUL!BJ348),IF(SP_SUL!BK348="","*",SP_SUL!BK348))</f>
        <v>Em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1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1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1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8.3333333333333329E-2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ZWI-ZYQ</v>
      </c>
      <c r="M373" s="83">
        <f>IF(SP_SUL!AP373="","*",SP_SUL!AP373)</f>
        <v>124.5</v>
      </c>
      <c r="N373" s="83" t="str">
        <f>IF(SP_SUL!AM373="","*",SP_SUL!AM373)</f>
        <v>ZWI-ZYQ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8.3333333333333329E-2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8.3333333333333329E-2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Oportunidade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0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0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0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0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0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>
        <f>IF(SP_SUL!P384="","*",SP_SUL!P384)</f>
        <v>0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>
        <f>IF(SP_SUL!B390="","*",SP_SUL!B390)</f>
        <v>46093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0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0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2026-03-11T18:54:58Z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