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128" documentId="8_{B6337239-1A00-434D-AAD0-422EA1FEB5AE}" xr6:coauthVersionLast="47" xr6:coauthVersionMax="47" xr10:uidLastSave="{5E4282E0-2469-41A1-89C8-F78607FACC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2" i="1" l="1" a="1"/>
  <c r="N542" i="1" s="1"/>
  <c r="M542" i="1" a="1"/>
  <c r="M542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L540" i="12"/>
  <c r="N541" i="1" a="1"/>
  <c r="N541" i="1"/>
  <c r="L539" i="12" s="1"/>
  <c r="M541" i="1" a="1"/>
  <c r="M541" i="1"/>
  <c r="N540" i="1" a="1"/>
  <c r="N540" i="1"/>
  <c r="L538" i="12" s="1"/>
  <c r="M540" i="1" a="1"/>
  <c r="M540" i="1"/>
  <c r="L537" i="12"/>
  <c r="L536" i="12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1" i="1" l="1"/>
  <c r="AJ540" i="1"/>
  <c r="AJ539" i="1"/>
  <c r="AJ538" i="1"/>
  <c r="AJ537" i="1"/>
  <c r="AJ534" i="1"/>
  <c r="AJ535" i="1"/>
  <c r="AJ533" i="1"/>
  <c r="AJ528" i="1"/>
  <c r="AJ530" i="1"/>
  <c r="AJ529" i="1"/>
  <c r="AJ526" i="1"/>
  <c r="AJ525" i="1"/>
  <c r="AJ524" i="1"/>
  <c r="AJ523" i="1"/>
  <c r="AJ522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<sst xmlns="http://schemas.openxmlformats.org/spreadsheetml/2006/main" count="11637" uniqueCount="1748">
  <si>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</si>
  <si>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</si>
  <si>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</si>
  <si>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</si>
  <si>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</si>
  <si>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</si>
  <si>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</si>
  <si>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</si>
  <si>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</si>
  <si>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</si>
  <si>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</si>
  <si>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</si>
  <si>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</si>
  <si>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</si>
  <si>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</si>
  <si>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</si>
  <si>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</si>
  <si>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</si>
  <si>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</si>
  <si>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</si>
  <si>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</si>
  <si>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</si>
  <si>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</si>
  <si>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</si>
  <si>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</si>
  <si>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</si>
  <si>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</si>
  <si>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</si>
  <si>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</si>
  <si>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</si>
  <si>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</si>
  <si>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</si>
  <si>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</si>
  <si>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</si>
  <si>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</si>
  <si>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</si>
  <si>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</si>
  <si>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</si>
  <si>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</si>
  <si>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</si>
  <si>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</si>
  <si>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</si>
  <si>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</si>
  <si>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</si>
  <si>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</si>
  <si>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</si>
  <si>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</si>
  <si>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</si>
  <si>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</si>
  <si>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</si>
  <si>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</si>
  <si>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</si>
  <si>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</si>
  <si>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</si>
  <si>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</si>
  <si>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</si>
  <si>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</si>
  <si>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</si>
  <si>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</si>
  <si>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</si>
  <si>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</si>
  <si>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</si>
  <si>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</si>
  <si>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</si>
  <si>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</si>
  <si>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</si>
  <si>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</si>
  <si>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</si>
  <si>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</si>
  <si>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</si>
  <si>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</si>
  <si>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</si>
  <si>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</si>
  <si>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</si>
  <si>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</si>
  <si>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</si>
  <si>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</si>
  <si>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</si>
  <si>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</si>
  <si>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</si>
  <si>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</si>
  <si>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</si>
  <si>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</si>
  <si>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</si>
  <si>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</si>
  <si>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</si>
  <si>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</si>
  <si>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</si>
  <si>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</si>
  <si>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</si>
  <si>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</si>
  <si>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</si>
  <si>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</si>
  <si>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</si>
  <si>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</si>
  <si>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</si>
  <si>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</si>
  <si>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</si>
  <si>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</si>
  <si>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</si>
  <si>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</si>
  <si>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</si>
  <si>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</si>
  <si>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</si>
  <si>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</si>
  <si>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</si>
  <si>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</si>
  <si>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</si>
  <si>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</si>
  <si>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</si>
  <si>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</si>
  <si>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</si>
  <si>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</si>
  <si>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</si>
  <si>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</si>
  <si>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</si>
  <si>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</si>
  <si>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</si>
  <si>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</si>
  <si>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</si>
  <si>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</si>
  <si>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</si>
  <si>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</si>
  <si>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</si>
  <si>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</si>
  <si>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</si>
  <si>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</si>
  <si>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</si>
  <si>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</si>
  <si>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</si>
  <si>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</si>
  <si>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</si>
  <si>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</si>
  <si>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</si>
  <si>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</si>
  <si>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</si>
  <si>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</si>
  <si>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</si>
  <si>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</si>
  <si>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</si>
  <si>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</si>
  <si>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</si>
  <si>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</si>
  <si>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</si>
  <si>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</si>
  <si>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</si>
  <si>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</si>
  <si>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</si>
  <si>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</si>
  <si>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</si>
  <si>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</si>
  <si>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</si>
  <si>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</si>
  <si>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</si>
  <si>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</si>
  <si>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</si>
  <si>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</si>
  <si>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</si>
  <si>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</si>
  <si>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</si>
  <si>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</si>
  <si>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</si>
  <si>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</si>
  <si>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</si>
  <si>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</si>
  <si>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</si>
  <si>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</si>
  <si>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</si>
  <si>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</si>
  <si>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</si>
  <si>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</si>
  <si>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</si>
  <si>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</si>
  <si>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</si>
  <si>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</si>
  <si>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</si>
  <si>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</si>
  <si>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</si>
  <si>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</si>
  <si>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</si>
  <si>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</si>
  <si>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</si>
  <si>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</si>
  <si>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</si>
  <si>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</si>
  <si>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</si>
  <si>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</si>
  <si>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</si>
  <si>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</si>
  <si>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</si>
  <si>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</si>
  <si>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</si>
  <si>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</si>
  <si>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</si>
  <si>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</si>
  <si>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</si>
  <si>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</si>
  <si>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</si>
  <si>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</si>
  <si>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</si>
  <si>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</si>
  <si>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</si>
  <si>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</si>
  <si>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</si>
  <si>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</si>
  <si>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</si>
  <si>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</si>
  <si>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</si>
  <si>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</si>
  <si>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</si>
  <si>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</si>
  <si>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</si>
  <si>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</si>
  <si>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</si>
  <si>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</si>
  <si>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</si>
  <si>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</si>
  <si>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</si>
  <si>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</si>
  <si>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</si>
  <si>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</si>
  <si>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</si>
  <si>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</si>
  <si>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</si>
  <si>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</si>
  <si>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</si>
  <si>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</si>
  <si>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</si>
  <si>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</si>
  <si>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</si>
  <si>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</si>
  <si>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</si>
  <si>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</si>
  <si>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</si>
  <si>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</si>
  <si>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</si>
  <si>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</si>
  <si>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</si>
  <si>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</si>
  <si>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</si>
  <si>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</si>
  <si>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</si>
  <si>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</si>
  <si>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</si>
  <si>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</si>
  <si>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</si>
  <si>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</si>
  <si>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</si>
  <si>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</si>
  <si>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</si>
  <si>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</si>
  <si>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</si>
  <si>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</si>
  <si>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</si>
  <si>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</si>
  <si>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</si>
  <si>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</si>
  <si>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</si>
  <si>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</si>
  <si>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</si>
  <si>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</si>
  <si>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</si>
  <si>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</si>
  <si>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</si>
  <si>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</si>
  <si>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</si>
  <si>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</si>
  <si>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</si>
  <si>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</si>
  <si>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</si>
  <si>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</si>
  <si>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</si>
  <si>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</si>
  <si>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</si>
  <si>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</si>
  <si>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</si>
  <si>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</si>
  <si>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</si>
  <si>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</si>
  <si>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</si>
  <si>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</si>
  <si>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</si>
  <si>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</si>
  <si>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</si>
  <si>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</si>
  <si>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</si>
  <si>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</si>
  <si>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</si>
  <si>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</si>
  <si>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</si>
  <si>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</si>
  <si>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</si>
  <si>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</si>
  <si>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</si>
  <si>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</si>
  <si>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</si>
  <si>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</si>
  <si>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</si>
  <si>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</si>
  <si>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</si>
  <si>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</si>
  <si>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</si>
  <si>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</si>
  <si>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</si>
  <si>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</si>
  <si>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</si>
  <si>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</si>
  <si>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</si>
  <si>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</si>
  <si>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</si>
  <si>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</si>
  <si>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</si>
  <si>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</si>
  <si>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</si>
  <si>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</si>
  <si>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</si>
  <si>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</si>
  <si>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</si>
  <si>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</si>
  <si>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</si>
  <si>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</si>
  <si>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</si>
  <si>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</si>
  <si>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</si>
  <si>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</si>
  <si>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</si>
  <si>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</si>
  <si>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</si>
  <si>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</si>
  <si>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</si>
  <si>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</si>
  <si>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</si>
  <si>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</si>
  <si>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</si>
  <si>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</si>
  <si>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</si>
  <si>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</si>
  <si>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</si>
  <si>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</si>
  <si>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</si>
  <si>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</si>
  <si>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</si>
  <si>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</si>
  <si>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</si>
  <si>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</si>
  <si>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</si>
  <si>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</si>
  <si>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</si>
  <si>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</si>
  <si>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</si>
  <si>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</si>
  <si>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</si>
  <si>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</si>
  <si>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</si>
  <si>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</si>
  <si>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</si>
  <si>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</si>
  <si>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</si>
  <si>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</si>
  <si>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</si>
  <si>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</si>
  <si>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</si>
  <si>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</si>
  <si>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</si>
  <si>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</si>
  <si>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</si>
  <si>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</si>
  <si>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</si>
  <si>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</si>
  <si>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</si>
  <si>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</si>
  <si>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</si>
  <si>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</si>
  <si>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</si>
  <si>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</si>
  <si>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</si>
  <si>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</si>
  <si>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</si>
  <si>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</si>
  <si>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</si>
  <si>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</si>
  <si>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</si>
  <si>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</si>
  <si>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</si>
  <si>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</si>
  <si>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</si>
  <si>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</si>
  <si>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</si>
  <si>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</si>
  <si>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</si>
  <si>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</si>
  <si>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</si>
  <si>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</si>
  <si>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</si>
  <si>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</si>
  <si>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</si>
  <si>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</si>
  <si>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</si>
  <si>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</si>
  <si>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</si>
  <si>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</si>
  <si>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</si>
  <si>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</si>
  <si>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</si>
  <si>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</si>
  <si>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</si>
  <si>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</si>
  <si>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</si>
  <si>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</si>
  <si>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</si>
  <si>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</si>
  <si>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</si>
  <si>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</si>
  <si>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</si>
  <si>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</si>
  <si>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</si>
  <si>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</si>
  <si>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</si>
  <si>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</si>
  <si>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</si>
  <si>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</si>
  <si>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</si>
  <si>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</si>
  <si>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</si>
  <si>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</si>
  <si>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</si>
  <si>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</si>
  <si>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</si>
  <si>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</si>
  <si>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</si>
  <si>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</si>
  <si>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</si>
  <si>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</si>
  <si>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</si>
  <si>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</si>
  <si>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</si>
  <si>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</si>
  <si>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</si>
  <si>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</si>
  <si>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</si>
  <si>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</si>
  <si>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</si>
  <si>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</si>
  <si>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</si>
  <si>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</si>
  <si>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</si>
  <si>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</si>
  <si>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</si>
  <si>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</si>
  <si>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</si>
  <si>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</si>
  <si>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</si>
  <si>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</si>
  <si>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</si>
  <si>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</si>
  <si>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</si>
  <si>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</si>
  <si>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</si>
  <si>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</si>
  <si>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</si>
  <si>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</si>
  <si>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</si>
  <si>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</si>
  <si>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</si>
  <si>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</si>
  <si>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</si>
  <si>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</si>
  <si>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</si>
  <si>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</si>
  <si>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</si>
  <si>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</si>
  <si>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</si>
  <si>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</si>
  <si>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</si>
  <si>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</si>
  <si>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</si>
  <si>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</si>
  <si>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</si>
  <si>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</si>
  <si>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</si>
  <si>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</si>
  <si>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</si>
  <si>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</si>
  <si>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</si>
  <si>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</si>
  <si>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</si>
  <si>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</si>
  <si>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</si>
  <si>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</si>
  <si>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</si>
  <si>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</si>
  <si>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</si>
  <si>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</si>
  <si>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</si>
  <si>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</si>
  <si>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</si>
  <si>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</si>
  <si>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</si>
  <si>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</si>
  <si>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</si>
  <si>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</si>
  <si>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</si>
  <si>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</si>
  <si>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</si>
  <si>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</si>
  <si>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</si>
  <si>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</si>
  <si>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</si>
  <si>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</si>
  <si>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</si>
  <si>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</si>
  <si>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</si>
  <si>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</si>
  <si>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</si>
  <si>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</si>
  <si>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</si>
  <si>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</si>
  <si>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</si>
  <si>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</si>
  <si>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</si>
  <si>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</si>
  <si>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</si>
  <si>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</si>
  <si>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</si>
  <si>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</si>
  <si>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</si>
  <si>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</si>
  <si>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</si>
  <si>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</si>
  <si>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</si>
  <si>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</si>
  <si>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</si>
  <si>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</si>
  <si>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</si>
  <si>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</si>
  <si>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</si>
  <si>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</si>
  <si>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</si>
  <si>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</si>
  <si>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</si>
  <si>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</si>
  <si>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</si>
  <si>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</si>
  <si>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</si>
  <si>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</si>
  <si>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</si>
  <si>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</si>
  <si>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</si>
  <si>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</si>
  <si>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</si>
  <si>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</si>
  <si>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</si>
  <si>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</si>
  <si>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</si>
  <si>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</si>
  <si>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</si>
  <si>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</si>
  <si>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</si>
  <si>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</si>
  <si>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</si>
  <si>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</si>
  <si>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</si>
  <si>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</si>
  <si>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</si>
  <si>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</si>
  <si>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</si>
  <si>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</si>
  <si>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</si>
  <si>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</si>
  <si>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</si>
  <si>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</si>
  <si>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</si>
  <si>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</si>
  <si>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</si>
  <si>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</si>
  <si>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</si>
  <si>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</si>
  <si>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</si>
  <si>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</si>
  <si>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</si>
  <si>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</si>
  <si>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</si>
  <si>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</si>
  <si>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</si>
  <si>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</si>
  <si>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</si>
  <si>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</si>
  <si>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</si>
  <si>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</si>
  <si>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</si>
  <si>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</si>
  <si>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</si>
  <si>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</si>
  <si>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</si>
  <si>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</si>
  <si>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</si>
  <si>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</si>
  <si>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</si>
  <si>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</si>
  <si>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</si>
  <si>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</si>
  <si>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</si>
  <si>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</si>
  <si>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</si>
  <si>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</si>
  <si>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</si>
  <si>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</si>
  <si>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</si>
  <si>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</si>
  <si>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</si>
  <si>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</si>
  <si>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</si>
  <si>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</si>
  <si>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</si>
  <si>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</si>
  <si>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</si>
  <si>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</si>
  <si>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</si>
  <si>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</si>
  <si>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</si>
  <si>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</si>
  <si>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</si>
  <si>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</si>
  <si>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</si>
  <si>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</si>
  <si>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</si>
  <si>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</si>
  <si>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</si>
  <si>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</si>
  <si>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</si>
  <si>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</si>
  <si>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</si>
  <si>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</si>
  <si>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</si>
  <si>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</si>
  <si>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</si>
  <si>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</si>
  <si>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</si>
  <si>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</si>
  <si>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</si>
  <si>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</si>
  <si>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</si>
  <si>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</si>
  <si>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</si>
  <si>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</si>
  <si>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</si>
  <si>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</si>
  <si>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</si>
  <si>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</si>
  <si>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</si>
  <si>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</si>
  <si>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</si>
  <si>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</si>
  <si>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</si>
  <si>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</si>
  <si>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</si>
  <si>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</si>
  <si>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</si>
  <si>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</si>
  <si>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</si>
  <si>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</si>
  <si>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</si>
  <si>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</si>
  <si>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</si>
  <si>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</si>
  <si>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</si>
  <si>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</si>
  <si>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</si>
  <si>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</si>
  <si>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</si>
  <si>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</si>
  <si>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</si>
  <si>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</si>
  <si>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</si>
  <si>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</si>
  <si>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</si>
  <si>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</si>
  <si>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</si>
  <si>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</si>
  <si>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</si>
  <si>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</si>
  <si>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</si>
  <si>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</si>
  <si>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</si>
  <si>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</si>
  <si>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</si>
  <si>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</si>
  <si>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</si>
  <si>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</si>
  <si>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</si>
  <si>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</si>
  <si>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</si>
  <si>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</si>
  <si>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</si>
  <si>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</si>
  <si>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</si>
  <si>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</si>
  <si>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</si>
  <si>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</si>
  <si>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</si>
  <si>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</si>
  <si>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</si>
  <si>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</si>
  <si>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</si>
  <si>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</si>
  <si>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</si>
  <si>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</si>
  <si>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</si>
  <si>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</si>
  <si>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</si>
  <si>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</si>
  <si>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</si>
  <si>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</si>
  <si>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</si>
  <si>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</si>
  <si>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</si>
  <si>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</si>
  <si>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</si>
  <si>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</si>
  <si>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</si>
  <si>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</si>
  <si>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</si>
  <si>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</si>
  <si>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</si>
  <si>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</si>
  <si>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</si>
  <si>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</si>
  <si>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</si>
  <si>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</si>
  <si>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</si>
  <si>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</si>
  <si>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</si>
  <si>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</si>
  <si>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</si>
  <si>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</si>
  <si>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</si>
  <si>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</si>
  <si>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</si>
  <si>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</si>
  <si>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</si>
  <si>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</si>
  <si>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</si>
  <si>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</si>
  <si>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</si>
  <si>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</si>
  <si>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</si>
  <si>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</si>
  <si>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</si>
  <si>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</si>
  <si>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</si>
  <si>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</si>
  <si>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</si>
  <si>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</si>
  <si>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</si>
  <si>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</si>
  <si>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</si>
  <si>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</si>
  <si>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</si>
  <si>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</si>
  <si>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</si>
  <si>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</si>
  <si>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</si>
  <si>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</si>
  <si>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</si>
  <si>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</si>
  <si>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</si>
  <si>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</si>
  <si>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</si>
  <si>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</si>
  <si>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</si>
  <si>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</si>
  <si>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</si>
  <si>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</si>
  <si>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</si>
  <si>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</si>
  <si>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</si>
  <si>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</si>
  <si>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</si>
  <si>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</si>
  <si>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</si>
  <si>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</si>
  <si>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</si>
  <si>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</si>
  <si>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</si>
  <si>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</si>
  <si>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</si>
  <si>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</si>
  <si>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</si>
  <si>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</si>
  <si>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</si>
  <si>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</si>
  <si>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</si>
  <si>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</si>
  <si>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</si>
  <si>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</si>
  <si>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</si>
  <si>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</si>
  <si>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</si>
  <si>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</si>
  <si>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</si>
  <si>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</si>
  <si>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</si>
  <si>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</si>
  <si>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</si>
  <si>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</si>
  <si>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</si>
  <si>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</si>
  <si>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</si>
  <si>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</si>
  <si>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</si>
  <si>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</si>
  <si>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</si>
  <si>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</si>
  <si>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</si>
  <si>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</si>
  <si>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</si>
  <si>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</si>
  <si>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</si>
  <si>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</si>
  <si>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</si>
  <si>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</si>
  <si>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</si>
  <si>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</si>
  <si>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</si>
  <si>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</si>
  <si>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</si>
  <si>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</si>
  <si>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</si>
  <si>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</si>
  <si>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</si>
  <si>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</si>
  <si>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</si>
  <si>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</si>
  <si>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</si>
  <si>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</si>
  <si>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</si>
  <si>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</si>
  <si>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</si>
  <si>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</si>
  <si>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</si>
  <si>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</si>
  <si>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</si>
  <si>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</si>
  <si>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</si>
  <si>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</si>
  <si>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</si>
  <si>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</si>
  <si>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</si>
  <si>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</si>
  <si>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</si>
  <si>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</si>
  <si>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</si>
  <si>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</si>
  <si>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</si>
  <si>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</si>
  <si>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</si>
  <si>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</si>
  <si>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</si>
  <si>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</si>
  <si>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</si>
  <si>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</si>
  <si>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</si>
  <si>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</si>
  <si>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</si>
  <si>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</si>
  <si>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</si>
  <si>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</si>
  <si>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</si>
  <si>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</si>
  <si>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</si>
  <si>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</si>
  <si>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</si>
  <si>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</si>
  <si>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</si>
  <si>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</si>
  <si>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</si>
  <si>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</si>
  <si>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</si>
  <si>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</si>
  <si>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</si>
  <si>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</si>
  <si>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</si>
  <si>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</si>
  <si>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</si>
  <si>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</si>
  <si>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</si>
  <si>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</si>
  <si>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</si>
  <si>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</si>
  <si>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</si>
  <si>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</si>
  <si>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</si>
  <si>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</si>
  <si>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</si>
  <si>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</si>
  <si>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</si>
  <si>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</si>
  <si>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</si>
  <si>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</si>
  <si>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</si>
  <si>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</si>
  <si>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</si>
  <si>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</si>
  <si>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</si>
  <si>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</si>
  <si>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</si>
  <si>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</si>
  <si>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</si>
  <si>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</si>
  <si>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</si>
  <si>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</si>
  <si>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</si>
  <si>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</si>
  <si>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</si>
  <si>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</si>
  <si>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</si>
  <si>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</si>
  <si>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</si>
  <si>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</si>
  <si>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</si>
  <si>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</si>
  <si>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</si>
  <si>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</si>
  <si>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</si>
  <si>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</si>
  <si>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</si>
  <si>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</si>
  <si>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</si>
  <si>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</si>
  <si>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</si>
  <si>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</si>
  <si>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</si>
  <si>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</si>
  <si>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</si>
  <si>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</si>
  <si>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</si>
  <si>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</si>
  <si>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</si>
  <si>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</si>
  <si>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</si>
  <si>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</si>
  <si>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</si>
  <si>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</si>
  <si>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</si>
  <si>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</si>
  <si>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</si>
  <si>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</si>
  <si>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</si>
  <si>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</si>
  <si>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</si>
  <si>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</si>
  <si>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</si>
  <si>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</si>
  <si>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</si>
  <si>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</si>
  <si>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</si>
  <si>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</si>
  <si>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</si>
  <si>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</si>
  <si>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</si>
  <si>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</si>
  <si>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</si>
  <si>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</si>
  <si>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</si>
  <si>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</si>
  <si>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</si>
  <si>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</si>
  <si>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</si>
  <si>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</si>
  <si>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</si>
  <si>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</si>
  <si>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</si>
  <si>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</si>
  <si>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</si>
  <si>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</si>
  <si>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</si>
  <si>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</si>
  <si>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</si>
  <si>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</si>
  <si>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</si>
  <si>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</si>
  <si>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</si>
  <si>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</si>
  <si>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</si>
  <si>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</si>
  <si>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</si>
  <si>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</si>
  <si>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</si>
  <si>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</si>
  <si>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</si>
  <si>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</si>
  <si>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</si>
  <si>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</si>
  <si>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</si>
  <si>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</si>
  <si>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</si>
  <si>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</si>
  <si>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</si>
  <si>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</si>
  <si>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</si>
  <si>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</si>
  <si>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</si>
  <si>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</si>
  <si>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</si>
  <si>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</si>
  <si>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</si>
  <si>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</si>
  <si>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</si>
  <si>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</si>
  <si>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</si>
  <si>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</si>
  <si>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</si>
  <si>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</si>
  <si>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</si>
  <si>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</si>
  <si>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</si>
  <si>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</si>
  <si>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</si>
  <si>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</si>
  <si>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</si>
  <si>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</si>
  <si>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</si>
  <si>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</si>
  <si>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</si>
  <si>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</si>
  <si>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</si>
  <si>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</si>
  <si>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</si>
  <si>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</si>
  <si>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</si>
  <si>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</si>
  <si>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</si>
  <si>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</si>
  <si>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</si>
  <si>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</si>
  <si>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</si>
  <si>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</si>
  <si>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</si>
  <si>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</si>
  <si>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</si>
  <si>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</si>
  <si>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</si>
  <si>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</si>
  <si>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</si>
  <si>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</si>
  <si>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</si>
  <si>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</si>
  <si>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</si>
  <si>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</si>
  <si>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</si>
  <si>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</si>
  <si>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</si>
  <si>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</si>
  <si>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</si>
  <si>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</si>
  <si>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</si>
  <si>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</si>
  <si>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</si>
  <si>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</si>
  <si>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</si>
  <si>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</si>
  <si>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</si>
  <si>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</si>
  <si>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</si>
  <si>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</si>
  <si>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</si>
  <si>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</si>
  <si>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</si>
  <si>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</si>
  <si>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</si>
  <si>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</si>
  <si>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</si>
  <si>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</si>
  <si>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</si>
  <si>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</si>
  <si>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</si>
  <si>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</si>
  <si>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</si>
  <si>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</si>
  <si>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</si>
  <si>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</si>
  <si>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</si>
  <si>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</si>
  <si>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</si>
  <si>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</si>
  <si>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</si>
  <si>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</si>
  <si>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</si>
  <si>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</si>
  <si>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</si>
  <si>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</si>
  <si>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</si>
  <si>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</si>
  <si>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</si>
  <si>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</si>
  <si>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</si>
  <si>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</si>
  <si>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</si>
  <si>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</si>
  <si>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</si>
  <si>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</si>
  <si>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</si>
  <si>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</si>
  <si>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</si>
  <si>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</si>
  <si>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</si>
  <si>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</si>
  <si>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</si>
  <si>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</si>
  <si>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</si>
  <si>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</si>
  <si>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</si>
  <si>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</si>
  <si>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</si>
  <si>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</si>
  <si>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</si>
  <si>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</si>
  <si>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</si>
  <si>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</si>
  <si>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</si>
  <si>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</si>
  <si>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</si>
  <si>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</si>
  <si>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</si>
  <si>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</si>
  <si>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</si>
  <si>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</si>
  <si>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</si>
  <si>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</si>
  <si>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</si>
  <si>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</si>
  <si>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</si>
  <si>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</si>
  <si>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</si>
  <si>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</si>
  <si>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</si>
  <si>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</si>
  <si>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</si>
  <si>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</si>
  <si>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</si>
  <si>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</si>
  <si>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</si>
  <si>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</si>
  <si>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</si>
  <si>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</si>
  <si>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</si>
  <si>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</si>
  <si>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</si>
  <si>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</si>
  <si>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</si>
  <si>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</si>
  <si>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</si>
  <si>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</si>
  <si>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</si>
  <si>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</si>
  <si>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</si>
  <si>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</si>
  <si>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</si>
  <si>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</si>
  <si>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</si>
  <si>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</si>
  <si>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</si>
  <si>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</si>
  <si>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</si>
  <si>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</si>
  <si>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</si>
  <si>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</si>
  <si>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</si>
  <si>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</si>
  <si>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</si>
  <si>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</si>
  <si>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</si>
  <si>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</si>
  <si>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</si>
  <si>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</si>
  <si>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</si>
  <si>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</si>
  <si>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</si>
  <si>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</si>
  <si>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</si>
  <si>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</si>
  <si>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</si>
  <si>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</si>
  <si>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</si>
  <si>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</si>
  <si>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</si>
  <si>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</si>
  <si>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</si>
  <si>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</si>
  <si>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</si>
  <si>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</si>
  <si>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</si>
  <si>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</si>
  <si>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</si>
  <si>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</si>
  <si>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</si>
  <si>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</si>
  <si>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</si>
  <si>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</si>
  <si>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</si>
  <si>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</si>
  <si>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</si>
  <si>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</si>
  <si>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</si>
  <si>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</si>
  <si>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</si>
  <si>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</si>
  <si>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</si>
  <si>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</si>
  <si>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</si>
  <si>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</si>
  <si>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</si>
  <si>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</si>
  <si>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</si>
  <si>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</si>
  <si>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</si>
  <si>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</si>
  <si>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</si>
  <si>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</si>
  <si>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</si>
  <si>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</si>
  <si>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</si>
  <si>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</si>
  <si>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</si>
  <si>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</si>
  <si>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</si>
  <si>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</si>
  <si>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</si>
  <si>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</si>
  <si>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</si>
  <si>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</si>
  <si>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</si>
  <si>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</si>
  <si>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</si>
  <si>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</si>
  <si>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</si>
  <si>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</si>
  <si>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</si>
  <si>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</si>
  <si>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</si>
  <si>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</si>
  <si>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</si>
  <si>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</si>
  <si>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</si>
  <si>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</si>
  <si>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</si>
  <si>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</si>
  <si>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</si>
  <si>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</si>
  <si>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</si>
  <si>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</si>
  <si>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</si>
  <si>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</si>
  <si>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</si>
  <si>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</si>
  <si>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</si>
  <si>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</si>
  <si>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</si>
  <si>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</si>
  <si>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</si>
  <si>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</si>
  <si>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</si>
  <si>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</si>
  <si>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</si>
  <si>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</si>
  <si>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</si>
  <si>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</si>
  <si>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</si>
  <si>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</si>
  <si>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</si>
  <si>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</si>
  <si>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</si>
  <si>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</si>
  <si>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</si>
  <si>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</si>
  <si>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</si>
  <si>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</si>
  <si>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</si>
  <si>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</si>
  <si>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</si>
  <si>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</si>
  <si>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</si>
  <si>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</si>
  <si>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</si>
  <si>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</si>
  <si>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</si>
  <si>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</si>
  <si>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</si>
  <si>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</si>
  <si>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</si>
  <si>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</si>
  <si>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</si>
  <si>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</si>
  <si>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</si>
  <si>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</si>
  <si>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</si>
  <si>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</si>
  <si>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</si>
  <si>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</si>
  <si>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</si>
  <si>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</si>
  <si>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</si>
  <si>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</si>
  <si>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</si>
  <si>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</si>
  <si>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</si>
  <si>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</si>
  <si>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</si>
  <si>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</si>
  <si>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</si>
  <si>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</si>
  <si>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</si>
  <si>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</si>
  <si>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</si>
  <si>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</si>
  <si>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</si>
  <si>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</si>
  <si>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</si>
  <si>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</si>
  <si>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</si>
  <si>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</si>
  <si>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</si>
  <si>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</si>
  <si>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</si>
  <si>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</si>
  <si>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</si>
  <si>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</si>
  <si>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</si>
  <si>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</si>
  <si>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</si>
  <si>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</si>
  <si>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</si>
  <si>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</si>
  <si>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</si>
  <si>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</si>
  <si>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</si>
  <si>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</si>
  <si>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</si>
  <si>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</si>
  <si>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</si>
  <si>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</si>
  <si>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</si>
  <si>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</si>
  <si>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</si>
  <si>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</si>
  <si>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</si>
  <si>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</si>
  <si>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</si>
  <si>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</si>
  <si>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</si>
  <si>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</si>
  <si>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</si>
  <si>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</si>
  <si>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</si>
  <si>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</si>
  <si>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</si>
  <si>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</si>
  <si>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</si>
  <si>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</si>
  <si>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</si>
  <si>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</si>
  <si>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</si>
  <si>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</si>
  <si>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</si>
  <si>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</si>
  <si>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</si>
  <si>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</si>
  <si>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</si>
  <si>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</si>
  <si>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</si>
  <si>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</si>
  <si>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</si>
  <si>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</si>
  <si>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</si>
  <si>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</si>
  <si>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</si>
  <si>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</si>
  <si>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</si>
  <si>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</si>
  <si>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</si>
  <si>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</si>
  <si>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</si>
  <si>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</si>
  <si>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</si>
  <si>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</si>
  <si>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</si>
  <si>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</si>
  <si>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</si>
  <si>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</si>
  <si>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</si>
  <si>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</si>
  <si>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</si>
  <si>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</si>
  <si>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</si>
  <si>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</si>
  <si>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</si>
  <si>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</si>
  <si>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</si>
  <si>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</si>
  <si>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</si>
  <si>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</si>
  <si>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</si>
  <si>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</si>
  <si>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</si>
  <si>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</si>
  <si>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</si>
  <si>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</si>
  <si>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</si>
  <si>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</si>
  <si>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</si>
  <si>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</si>
  <si>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</si>
  <si>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</si>
  <si>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</si>
  <si>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</si>
  <si>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</si>
  <si>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</si>
  <si>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</si>
  <si>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</si>
  <si>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</si>
  <si>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</si>
  <si>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</si>
  <si>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</si>
  <si>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</si>
  <si>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</si>
  <si>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</si>
  <si>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</si>
  <si>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</si>
  <si>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</si>
  <si>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</si>
  <si>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</si>
  <si>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</si>
  <si>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</si>
  <si>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</si>
  <si>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</si>
  <si>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</si>
  <si>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</si>
  <si>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</si>
  <si>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</si>
  <si>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</si>
  <si>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</si>
  <si>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</si>
  <si>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</si>
  <si>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</si>
  <si>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</si>
  <si>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</si>
  <si>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</si>
  <si>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</si>
  <si>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</si>
  <si>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</si>
  <si>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</si>
  <si>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</si>
  <si>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</si>
  <si>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</si>
  <si>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</si>
  <si>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</si>
  <si>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</si>
  <si>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</si>
  <si>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</si>
  <si>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</si>
  <si>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</si>
  <si>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</si>
  <si>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</si>
  <si>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</si>
  <si>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</si>
  <si>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</si>
  <si>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</si>
  <si>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</si>
  <si>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</si>
  <si>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</si>
  <si>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</si>
  <si>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</si>
  <si>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</si>
  <si>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</si>
  <si>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</si>
  <si>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</si>
  <si>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</si>
  <si>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</si>
  <si>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</si>
  <si>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</si>
  <si>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</si>
  <si>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</si>
  <si>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</si>
  <si>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</si>
  <si>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</si>
  <si>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</si>
  <si>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</si>
  <si>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</si>
  <si>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</si>
  <si>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</si>
  <si>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</si>
  <si>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</si>
  <si>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</si>
  <si>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</si>
  <si>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</si>
  <si>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</si>
  <si>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</si>
  <si>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</si>
  <si>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</si>
  <si>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</si>
  <si>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</si>
  <si>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</si>
  <si>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</si>
  <si>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</si>
  <si>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</si>
  <si>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</si>
  <si>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</si>
  <si>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</si>
  <si>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</si>
  <si>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</si>
  <si>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</si>
  <si>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</si>
  <si>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</si>
  <si>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</si>
  <si>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</si>
  <si>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</si>
  <si>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</si>
  <si>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</si>
  <si>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</si>
  <si>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</si>
  <si>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</si>
  <si>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</si>
  <si>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</si>
  <si>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</si>
  <si>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</si>
  <si>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</si>
  <si>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</si>
  <si>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</si>
  <si>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</si>
  <si>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</si>
  <si>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</si>
  <si>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</si>
  <si>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</si>
  <si>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</si>
  <si>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</si>
  <si>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</si>
  <si>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</si>
  <si>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</si>
  <si>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</si>
  <si>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</si>
  <si>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</si>
  <si>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</si>
  <si>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</si>
  <si>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</si>
  <si>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</si>
  <si>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</si>
  <si>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</si>
  <si>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</si>
  <si>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</si>
  <si>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</si>
  <si>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</si>
  <si>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</si>
  <si>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</si>
  <si>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</si>
  <si>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</si>
  <si>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</si>
  <si>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</si>
  <si>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</si>
  <si>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</si>
  <si>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</si>
  <si>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</si>
  <si>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</si>
  <si>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</si>
  <si>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</si>
  <si>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</si>
  <si>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</si>
  <si>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</si>
  <si>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</si>
  <si>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</si>
  <si>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</si>
  <si>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</si>
  <si>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</si>
  <si>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</si>
  <si>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</si>
  <si>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</si>
  <si>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</si>
  <si>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</si>
  <si>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</si>
  <si>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</si>
  <si>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</si>
  <si>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</si>
  <si>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</si>
  <si>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</si>
  <si>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</si>
  <si>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</si>
  <si>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</si>
  <si>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</si>
  <si>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</si>
  <si>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</si>
  <si>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</si>
  <si>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</si>
  <si>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</si>
  <si>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</si>
  <si>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</si>
  <si>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</si>
  <si>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</si>
  <si>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</si>
  <si>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</si>
  <si>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</si>
  <si>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</si>
  <si>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</si>
  <si>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</si>
  <si>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</si>
  <si>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</si>
  <si>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</si>
  <si>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</si>
  <si>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</si>
  <si>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</si>
  <si>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</si>
  <si>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</si>
  <si>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</si>
  <si>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</si>
  <si>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</si>
  <si>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</si>
  <si>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</si>
  <si>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</si>
  <si>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</si>
  <si>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</si>
  <si>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</si>
  <si>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</si>
  <si>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</si>
  <si>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</si>
  <si>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</si>
  <si>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</si>
  <si>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</si>
  <si>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</si>
  <si>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</si>
  <si>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</si>
  <si>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</si>
  <si>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</si>
  <si>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</si>
  <si>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</si>
  <si>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</si>
  <si>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</si>
  <si>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</si>
  <si>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</si>
  <si>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Sem oportunidade de faixa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</si>
  <si>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</si>
  <si>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</si>
  <si>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</si>
  <si>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</si>
  <si>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</si>
  <si>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</si>
  <si>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</si>
  <si>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</si>
  <si>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</si>
  <si>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</si>
  <si>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</si>
  <si>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</si>
  <si>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</si>
  <si>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</si>
  <si>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</si>
  <si>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</si>
  <si>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</si>
  <si>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</si>
  <si>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</si>
  <si>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</si>
  <si>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</si>
  <si>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</si>
  <si>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TP pronto 10h06 / Sem oportunidade de faixa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</si>
  <si>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</si>
  <si>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</si>
  <si>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</si>
  <si>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</si>
  <si>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</si>
  <si>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</si>
  <si>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</si>
  <si>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</si>
  <si>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</si>
  <si>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</si>
  <si>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</si>
  <si>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</si>
  <si>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</si>
  <si>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</si>
  <si>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</si>
  <si>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</si>
  <si>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</si>
  <si>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</si>
  <si>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</si>
  <si>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Antonioni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</si>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</sst>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T515" activePane="bottomRight" state="frozen"/>
      <selection pane="bottomRight" activeCell="AA542" sqref="AA542:AG5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</v>
      </c>
      <c r="AT492" s="237">
        <v>0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>
        <v>0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0</v>
      </c>
      <c r="BI492" s="17"/>
      <c r="BJ492" s="277" t="s">
        <v>994</v>
      </c>
      <c r="BK492" s="17" t="s">
        <v>1636</v>
      </c>
      <c r="BL492" s="16"/>
      <c r="BM492" s="15" t="s">
        <v>697</v>
      </c>
      <c r="BN492" s="15" t="s">
        <v>697</v>
      </c>
      <c r="BO492" s="165" t="s">
        <v>697</v>
      </c>
      <c r="BP492" s="18" t="s">
        <v>1636</v>
      </c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>SemOportunidadeSemOportunidade</v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</v>
      </c>
      <c r="AT509" s="237">
        <v>0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>
        <v>0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1658</v>
      </c>
      <c r="BK509" s="17" t="s">
        <v>1659</v>
      </c>
      <c r="BL509" s="16"/>
      <c r="BM509" s="15" t="s">
        <v>697</v>
      </c>
      <c r="BN509" s="15" t="s">
        <v>697</v>
      </c>
      <c r="BO509" s="165" t="s">
        <v>697</v>
      </c>
      <c r="BP509" s="18" t="s">
        <v>1659</v>
      </c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>SemOportunidadeSemOportunidade</v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 t="s">
        <v>994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1672</v>
      </c>
      <c r="W515" s="173" t="s">
        <v>1673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1674</v>
      </c>
      <c r="BK515" s="17" t="s">
        <v>1674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1674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1675</v>
      </c>
      <c r="BK516" s="17" t="s">
        <v>1675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1676</v>
      </c>
      <c r="BK517" s="17" t="s">
        <v>1676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1677</v>
      </c>
      <c r="BK518" s="277" t="s">
        <v>1677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1677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52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1678</v>
      </c>
      <c r="X524" s="52" t="s">
        <v>667</v>
      </c>
      <c r="Y524" s="158"/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158"/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158"/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38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1679</v>
      </c>
      <c r="W528" s="256" t="s">
        <v>1098</v>
      </c>
      <c r="X528" s="52" t="s">
        <v>667</v>
      </c>
      <c r="Y528" s="158"/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158"/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158"/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158"/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158"/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158"/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W96</v>
      </c>
      <c r="B537" s="168"/>
      <c r="C537" s="8"/>
      <c r="D537" s="52" t="s">
        <v>556</v>
      </c>
      <c r="E537" s="286">
        <v>531</v>
      </c>
      <c r="F537" s="172"/>
      <c r="G537" s="159" t="e">
        <f>IF(D537="","*",VLOOKUP(F537,BS_ATIVIDADE[#All],3,FALSE))</f>
        <v>#N/A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e">
        <f>IF(D537="","*",VLOOKUP(AI537,BS_ATIVIDADE[#Data],3,FALSE))</f>
        <v>#N/A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158"/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 ht="23.25">
      <c r="A539" s="167" t="str">
        <f t="shared" si="54"/>
        <v>ANTONI  (TP-720)</v>
      </c>
      <c r="B539" s="168"/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1672</v>
      </c>
      <c r="W539" s="173" t="s">
        <v>1673</v>
      </c>
      <c r="X539" s="52" t="s">
        <v>667</v>
      </c>
      <c r="Y539" s="158"/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>EDSON (TP-719)</v>
      </c>
      <c r="B540" s="168"/>
      <c r="C540" s="8"/>
      <c r="D540" s="52" t="s">
        <v>588</v>
      </c>
      <c r="E540" s="286">
        <v>508</v>
      </c>
      <c r="F540" s="172" t="s">
        <v>468</v>
      </c>
      <c r="G540" s="159" t="str">
        <f>IF(D540="","*",VLOOKUP(F540,BS_ATIVIDADE[#All],3,FALSE))</f>
        <v>ALÍVIO</v>
      </c>
      <c r="H540" s="143" t="s">
        <v>317</v>
      </c>
      <c r="I540" s="143" t="s">
        <v>317</v>
      </c>
      <c r="J540" s="38">
        <v>92</v>
      </c>
      <c r="K540" s="38">
        <v>101.7</v>
      </c>
      <c r="L540" s="84" t="s">
        <v>317</v>
      </c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0" s="143">
        <v>0.41666666666666669</v>
      </c>
      <c r="P540" s="143">
        <v>6.25E-2</v>
      </c>
      <c r="Q540" s="84">
        <v>200</v>
      </c>
      <c r="R540" s="10" t="str">
        <f>IFERROR(_xlfn.XLOOKUP(F540, BS_ATIVIDADE[ATIVIDADE],BS_ATIVIDADE[UNIDADE] ), "*")</f>
        <v>M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069-ZEV</v>
      </c>
      <c r="V540" s="269" t="s">
        <v>968</v>
      </c>
      <c r="W540" s="173" t="s">
        <v>1130</v>
      </c>
      <c r="X540" s="52" t="s">
        <v>667</v>
      </c>
      <c r="Y540" s="158"/>
      <c r="Z540" s="158"/>
      <c r="AA540" s="144" t="s">
        <v>317</v>
      </c>
      <c r="AB540" s="71" t="s">
        <v>317</v>
      </c>
      <c r="AC540" s="71" t="s">
        <v>317</v>
      </c>
      <c r="AD540" s="173" t="s">
        <v>317</v>
      </c>
      <c r="AE540" s="84" t="s">
        <v>317</v>
      </c>
      <c r="AF540" s="84" t="s">
        <v>317</v>
      </c>
      <c r="AG540" s="84" t="s">
        <v>317</v>
      </c>
      <c r="AH540" s="49"/>
      <c r="AI540" s="142" t="str">
        <f>IF(BS_CONTROLE[[#This Row],[Atividade]]=0, "-", BS_CONTROLE[[#This Row],[Atividade]])</f>
        <v>PDM - ALÍVIO DE TENSÃO</v>
      </c>
      <c r="AJ540" s="9" t="str">
        <f>IF(D540="","*",VLOOKUP(AI540,BS_ATIVIDADE[#Data],3,FALSE))</f>
        <v>ALÍVIO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ZGP-ZWU</v>
      </c>
      <c r="AN540" s="273" t="str">
        <f>IF(BS_CONTROLE[[#This Row],[SB]]=0, "-", BS_CONTROLE[[#This Row],[SB]])</f>
        <v>ZGP1002</v>
      </c>
      <c r="AO540" s="254">
        <f>IF(BS_CONTROLE[[#This Row],[SUB]]=0, "-", BS_CONTROLE[[#This Row],[SUB]])</f>
        <v>92</v>
      </c>
      <c r="AP540" s="255">
        <f>IF(BS_CONTROLE[[#This Row],[KM - Inicio]]=0, "-", BS_CONTROLE[[#This Row],[KM - Inicio]])</f>
        <v>101.7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M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069-ZEV</v>
      </c>
      <c r="BF540" s="256" t="str">
        <f>IF(BS_CONTROLE[[#This Row],[Responsavel pelo boletim]]=0, "-", BS_CONTROLE[[#This Row],[Responsavel pelo boletim]])</f>
        <v>Moises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>JACIANO (TF-674)</v>
      </c>
      <c r="B541" s="168"/>
      <c r="C541" s="8"/>
      <c r="D541" s="52" t="s">
        <v>604</v>
      </c>
      <c r="E541" s="286">
        <v>535</v>
      </c>
      <c r="F541" s="172" t="s">
        <v>502</v>
      </c>
      <c r="G541" s="159" t="str">
        <f>IF(D541="","*",VLOOKUP(F541,BS_ATIVIDADE[#All],3,FALSE))</f>
        <v>DORMENTE - SUBSTITUIÇÂO</v>
      </c>
      <c r="H541" s="143" t="s">
        <v>317</v>
      </c>
      <c r="I541" s="143" t="s">
        <v>317</v>
      </c>
      <c r="J541" s="38">
        <v>53</v>
      </c>
      <c r="K541" s="38">
        <v>109.3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1" s="143">
        <v>0.45833333333333331</v>
      </c>
      <c r="P541" s="143">
        <v>6.25E-2</v>
      </c>
      <c r="Q541" s="84">
        <v>30</v>
      </c>
      <c r="R541" s="10" t="str">
        <f>IFERROR(_xlfn.XLOOKUP(F541, BS_ATIVIDADE[ATIVIDADE],BS_ATIVIDADE[UNIDADE] ), "*")</f>
        <v>Nº DE DORMENTES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1" s="161" t="str">
        <f>IFERROR(_xlfn.XLOOKUP(J541, BASE_MAPA!$D$2:$D$260, BASE_MAPA!$I$2:$I$260), "ERRO")</f>
        <v>PAT-ZGM</v>
      </c>
      <c r="V541" s="269" t="s">
        <v>968</v>
      </c>
      <c r="W541" s="256" t="s">
        <v>936</v>
      </c>
      <c r="X541" s="52" t="s">
        <v>667</v>
      </c>
      <c r="Y541" s="158"/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SUBSTITUIÇÃO - DORMENTE</v>
      </c>
      <c r="AJ541" s="9" t="str">
        <f>IF(D541="","*",VLOOKUP(AI541,BS_ATIVIDADE[#Data],3,FALSE))</f>
        <v>DORMENTE - SUBSTITUIÇÂO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PAT-ZGM</v>
      </c>
      <c r="AN541" s="273" t="str">
        <f>IF(BS_CONTROLE[[#This Row],[SB]]=0, "-", BS_CONTROLE[[#This Row],[SB]])</f>
        <v>PAT1102</v>
      </c>
      <c r="AO541" s="254">
        <f>IF(BS_CONTROLE[[#This Row],[SUB]]=0, "-", BS_CONTROLE[[#This Row],[SUB]])</f>
        <v>53</v>
      </c>
      <c r="AP541" s="255">
        <f>IF(BS_CONTROLE[[#This Row],[KM - Inicio]]=0, "-", BS_CONTROLE[[#This Row],[KM - Inicio]])</f>
        <v>109.3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Nº DE DORMENTES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1" s="163" t="str">
        <f>IFERROR(_xlfn.XLOOKUP(AO541, BASE_MAPA!$D$2:$D$260, BASE_MAPA!$I$2:$I$260), "ERRO")</f>
        <v>PAT-ZGM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>V85</v>
      </c>
      <c r="B542" s="168"/>
      <c r="C542" s="8"/>
      <c r="D542" s="52" t="s">
        <v>512</v>
      </c>
      <c r="E542" s="286">
        <v>46</v>
      </c>
      <c r="F542" s="172" t="s">
        <v>421</v>
      </c>
      <c r="G542" s="159" t="str">
        <f>IF(D542="","*",VLOOKUP(F542,BS_ATIVIDADE[#All],3,FALSE))</f>
        <v>MECANIZAÇÃO - SOCADORA</v>
      </c>
      <c r="H542" s="173" t="s">
        <v>988</v>
      </c>
      <c r="I542" s="173" t="s">
        <v>956</v>
      </c>
      <c r="J542" s="217">
        <v>30</v>
      </c>
      <c r="K542" s="217">
        <v>114.3</v>
      </c>
      <c r="L542" s="217">
        <v>115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2" s="173">
        <v>0.35416666666666669</v>
      </c>
      <c r="P542" s="173">
        <v>6.25E-2</v>
      </c>
      <c r="Q542" s="217">
        <v>700</v>
      </c>
      <c r="R542" s="10" t="str">
        <f>IFERROR(_xlfn.XLOOKUP(F542, BS_ATIVIDADE[ATIVIDADE],BS_ATIVIDADE[UNIDADE] ), "*")</f>
        <v>M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2" s="161" t="str">
        <f>IFERROR(_xlfn.XLOOKUP(J542, BASE_MAPA!$D$2:$D$260, BASE_MAPA!$I$2:$I$260), "ERRO")</f>
        <v>ZGM-109</v>
      </c>
      <c r="V542" s="198" t="s">
        <v>929</v>
      </c>
      <c r="W542" s="256" t="s">
        <v>1098</v>
      </c>
      <c r="X542" s="52"/>
      <c r="Y542" s="158"/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MECANIZAÇÃO - SOCADORA</v>
      </c>
      <c r="AJ542" s="9" t="str">
        <f>IF(D542="","*",VLOOKUP(AI542,BS_ATIVIDADE[#Data],3,FALSE))</f>
        <v>MECANIZAÇÃO - SOCADORA</v>
      </c>
      <c r="AK542" s="273" t="str">
        <f>IF(BS_CONTROLE[[#This Row],[Local - Partida]]=0, "-", BS_CONTROLE[[#This Row],[Local - Partida]])</f>
        <v>109ZPT2</v>
      </c>
      <c r="AL542" s="273" t="str">
        <f>IF(BS_CONTROLE[[#This Row],[Local - Encerramento]]=0, "-", BS_CONTROLE[[#This Row],[Local - Encerramento]])</f>
        <v>ZPTZDR</v>
      </c>
      <c r="AM542" s="273" t="str">
        <f>IF(BS_CONTROLE[[#This Row],[Entre - Estações]]=0, "-", BS_CONTROLE[[#This Row],[Entre - Estações]])</f>
        <v>ZGM1</v>
      </c>
      <c r="AN542" s="273" t="str">
        <f>IF(BS_CONTROLE[[#This Row],[SB]]=0, "-", BS_CONTROLE[[#This Row],[SB]])</f>
        <v>ZGM1</v>
      </c>
      <c r="AO542" s="254">
        <f>IF(BS_CONTROLE[[#This Row],[SUB]]=0, "-", BS_CONTROLE[[#This Row],[SUB]])</f>
        <v>30</v>
      </c>
      <c r="AP542" s="255">
        <f>IF(BS_CONTROLE[[#This Row],[KM - Inicio]]=0, "-", BS_CONTROLE[[#This Row],[KM - Inicio]])</f>
        <v>114.3</v>
      </c>
      <c r="AQ542" s="255">
        <f>IF(BS_CONTROLE[[#This Row],[KM - Fim]]=0, "-", BS_CONTROLE[[#This Row],[KM - Fim]])</f>
        <v>115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M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2" s="163" t="str">
        <f>IFERROR(_xlfn.XLOOKUP(AO542, BASE_MAPA!$D$2:$D$260, BASE_MAPA!$I$2:$I$260), "ERRO")</f>
        <v>ZGM-109</v>
      </c>
      <c r="BF542" s="256" t="str">
        <f>IF(BS_CONTROLE[[#This Row],[Responsavel pelo boletim]]=0, "-", BS_CONTROLE[[#This Row],[Responsavel pelo boletim]])</f>
        <v>Saulo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2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2:Q542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1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8 AG538 AG542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6" sqref="E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1680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1681</v>
      </c>
      <c r="E3" s="318" t="s">
        <v>1682</v>
      </c>
      <c r="F3" s="318" t="s">
        <v>1683</v>
      </c>
      <c r="G3" s="323" t="s">
        <v>1684</v>
      </c>
      <c r="H3" s="318" t="s">
        <v>1685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1686</v>
      </c>
      <c r="H4" s="321"/>
    </row>
    <row r="5" spans="3:8">
      <c r="C5" s="319" t="s">
        <v>541</v>
      </c>
      <c r="D5" s="319" t="s">
        <v>1687</v>
      </c>
      <c r="E5" s="320">
        <v>46013</v>
      </c>
      <c r="F5" s="319">
        <v>7000</v>
      </c>
      <c r="G5" s="324" t="s">
        <v>1688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1689</v>
      </c>
      <c r="G6" s="324" t="s">
        <v>1688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1690</v>
      </c>
      <c r="G7" s="325" t="s">
        <v>1691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1692</v>
      </c>
      <c r="G8" s="324" t="s">
        <v>1693</v>
      </c>
      <c r="H8" s="319" t="s">
        <v>1694</v>
      </c>
    </row>
    <row r="9" spans="3:8">
      <c r="C9" s="319" t="s">
        <v>463</v>
      </c>
      <c r="D9" s="319" t="s">
        <v>1695</v>
      </c>
      <c r="E9" s="320">
        <v>45993</v>
      </c>
      <c r="F9" s="319">
        <v>12000</v>
      </c>
      <c r="G9" s="324" t="s">
        <v>1696</v>
      </c>
      <c r="H9" s="319"/>
    </row>
    <row r="10" spans="3:8" ht="29.25">
      <c r="C10" s="319" t="s">
        <v>463</v>
      </c>
      <c r="D10" s="319" t="s">
        <v>1697</v>
      </c>
      <c r="E10" s="320">
        <v>45993</v>
      </c>
      <c r="F10" s="319">
        <v>9000</v>
      </c>
      <c r="G10" s="324" t="s">
        <v>1698</v>
      </c>
      <c r="H10" s="319"/>
    </row>
    <row r="11" spans="3:8" ht="29.25">
      <c r="C11" s="319" t="s">
        <v>463</v>
      </c>
      <c r="D11" s="319" t="s">
        <v>1699</v>
      </c>
      <c r="E11" s="320">
        <v>45993</v>
      </c>
      <c r="F11" s="319">
        <v>10000</v>
      </c>
      <c r="G11" s="324" t="s">
        <v>1698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1700</v>
      </c>
      <c r="G12" s="324" t="s">
        <v>1701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1702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1703</v>
      </c>
      <c r="C4" s="323" t="s">
        <v>1704</v>
      </c>
      <c r="D4" s="323" t="s">
        <v>1705</v>
      </c>
      <c r="E4" s="323" t="s">
        <v>1706</v>
      </c>
      <c r="F4" s="323" t="s">
        <v>8</v>
      </c>
      <c r="G4" s="323" t="s">
        <v>1707</v>
      </c>
    </row>
    <row r="5" spans="2:8">
      <c r="B5" s="326" t="s">
        <v>1153</v>
      </c>
      <c r="C5" s="326">
        <v>314978</v>
      </c>
      <c r="D5" s="326" t="s">
        <v>1708</v>
      </c>
      <c r="E5" s="326" t="s">
        <v>541</v>
      </c>
      <c r="F5" s="326" t="s">
        <v>101</v>
      </c>
      <c r="G5" s="327">
        <v>46143</v>
      </c>
    </row>
    <row r="6" spans="2:8">
      <c r="B6" s="326" t="s">
        <v>1709</v>
      </c>
      <c r="C6" s="326">
        <v>256790</v>
      </c>
      <c r="D6" s="326" t="s">
        <v>1710</v>
      </c>
      <c r="E6" s="326" t="s">
        <v>541</v>
      </c>
      <c r="F6" s="326" t="s">
        <v>1711</v>
      </c>
      <c r="G6" s="327">
        <v>45992</v>
      </c>
    </row>
    <row r="7" spans="2:8">
      <c r="B7" s="326" t="s">
        <v>1712</v>
      </c>
      <c r="C7" s="326">
        <v>265193</v>
      </c>
      <c r="D7" s="326" t="s">
        <v>1713</v>
      </c>
      <c r="E7" s="326" t="s">
        <v>542</v>
      </c>
      <c r="F7" s="326" t="s">
        <v>1500</v>
      </c>
      <c r="G7" s="326" t="s">
        <v>1714</v>
      </c>
    </row>
    <row r="8" spans="2:8">
      <c r="B8" s="326" t="s">
        <v>1715</v>
      </c>
      <c r="C8" s="326">
        <v>293716</v>
      </c>
      <c r="D8" s="326" t="s">
        <v>1716</v>
      </c>
      <c r="E8" s="326" t="s">
        <v>542</v>
      </c>
      <c r="F8" s="326" t="s">
        <v>1500</v>
      </c>
      <c r="G8" s="327">
        <v>46204</v>
      </c>
    </row>
    <row r="9" spans="2:8">
      <c r="B9" s="326" t="s">
        <v>1717</v>
      </c>
      <c r="C9" s="326">
        <v>257258</v>
      </c>
      <c r="D9" s="326" t="s">
        <v>1718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1719</v>
      </c>
      <c r="C10" s="326">
        <v>371147</v>
      </c>
      <c r="D10" s="326" t="s">
        <v>1720</v>
      </c>
      <c r="E10" s="326" t="s">
        <v>543</v>
      </c>
      <c r="F10" s="326" t="s">
        <v>144</v>
      </c>
      <c r="G10" s="326" t="s">
        <v>1714</v>
      </c>
    </row>
    <row r="11" spans="2:8">
      <c r="B11" s="326" t="s">
        <v>1721</v>
      </c>
      <c r="C11" s="326">
        <v>259230</v>
      </c>
      <c r="D11" s="326" t="s">
        <v>1722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1723</v>
      </c>
      <c r="C12" s="326">
        <v>370705</v>
      </c>
      <c r="D12" s="326"/>
      <c r="E12" s="326" t="s">
        <v>543</v>
      </c>
      <c r="F12" s="326" t="s">
        <v>144</v>
      </c>
      <c r="G12" s="326" t="s">
        <v>1714</v>
      </c>
    </row>
    <row r="13" spans="2:8">
      <c r="B13" s="326" t="s">
        <v>1724</v>
      </c>
      <c r="C13" s="326">
        <v>258542</v>
      </c>
      <c r="D13" s="326" t="s">
        <v>1725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1726</v>
      </c>
      <c r="C14" s="326">
        <v>257050</v>
      </c>
      <c r="D14" s="326" t="s">
        <v>1727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1728</v>
      </c>
      <c r="W1" s="391"/>
      <c r="X1" s="391"/>
      <c r="Y1" s="104"/>
    </row>
    <row r="2" spans="1:25" s="101" customFormat="1" ht="11.25" customHeight="1">
      <c r="A2" s="105" t="s">
        <v>1729</v>
      </c>
      <c r="B2" s="105" t="s">
        <v>1730</v>
      </c>
      <c r="C2" s="105" t="s">
        <v>313</v>
      </c>
      <c r="D2" s="106" t="s">
        <v>874</v>
      </c>
      <c r="E2" s="106" t="s">
        <v>875</v>
      </c>
      <c r="F2" s="106" t="s">
        <v>1731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1732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W96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 t="str">
        <f>IF(SP_SUL!B539="","*",SP_SUL!B539)</f>
        <v>*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 t="str">
        <f>IF(SP_SUL!B540="","*",SP_SUL!B540)</f>
        <v>*</v>
      </c>
      <c r="G538" s="110" t="str">
        <f>IF(SP_SUL!D540="","*",SP_SUL!D540)</f>
        <v>EDSON (TP-719)</v>
      </c>
      <c r="H538" s="110" t="str">
        <f>IF(SP_SUL!F540="","*",SP_SUL!F540)</f>
        <v>PDM - ALÍVIO DE TENSÃO</v>
      </c>
      <c r="I538" s="110" t="str">
        <f>IF(SP_SUL!H540="","*",SP_SUL!H540)</f>
        <v>-</v>
      </c>
      <c r="J538" s="110" t="str">
        <f>IF(SP_SUL!I540="","*",SP_SUL!I540)</f>
        <v>-</v>
      </c>
      <c r="K538" s="110" t="str">
        <f>IF(SP_SUL!M540="","*",SP_SUL!M540)</f>
        <v>ZGP-ZWU</v>
      </c>
      <c r="L538" s="331" t="str">
        <f>IF(SP_SUL!N540="","*",SP_SUL!N540)</f>
        <v>ZGP1002</v>
      </c>
      <c r="M538" s="111">
        <f>IF(SP_SUL!J540="","*",SP_SUL!J540)</f>
        <v>92</v>
      </c>
      <c r="N538" s="265">
        <f>IF(SP_SUL!K540="","*",SP_SUL!K540)</f>
        <v>101.7</v>
      </c>
      <c r="O538" s="265" t="str">
        <f>IF(SP_SUL!L540="","*",SP_SUL!L540)</f>
        <v>-</v>
      </c>
      <c r="P538" s="111"/>
      <c r="Q538" s="128">
        <f>IF(SP_SUL!O540="","*",SP_SUL!O540)</f>
        <v>0.41666666666666669</v>
      </c>
      <c r="R538" s="128">
        <f>IF(SP_SUL!P540="","*",SP_SUL!P540)</f>
        <v>6.25E-2</v>
      </c>
      <c r="S538" s="110" t="str">
        <f>IF(SP_SUL!Q540="","*",CONCATENATE(SP_SUL!Q540," ",SP_SUL!R540))</f>
        <v>200 M</v>
      </c>
      <c r="T538" s="110" t="str">
        <f>IF(SP_SUL!V540="","*",SP_SUL!V540)</f>
        <v>Moises</v>
      </c>
      <c r="U538" s="110" t="str">
        <f>IF(SP_SUL!W540="","*",SP_SUL!W540)</f>
        <v>Alívio de tensão - Condicionado à temperatura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720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ZPT-ZPG</v>
      </c>
      <c r="F539" s="110" t="str">
        <f>IF(SP_SUL!B541="","*",SP_SUL!B541)</f>
        <v>*</v>
      </c>
      <c r="G539" s="110" t="str">
        <f>IF(SP_SUL!D541="","*",SP_SUL!D541)</f>
        <v>JACIANO (TF-674)</v>
      </c>
      <c r="H539" s="110" t="str">
        <f>IF(SP_SUL!F541="","*",SP_SUL!F541)</f>
        <v>PDM - SUBSTITUIÇÃO - DORMENTE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PAT-ZGM</v>
      </c>
      <c r="L539" s="331" t="str">
        <f>IF(SP_SUL!N541="","*",SP_SUL!N541)</f>
        <v>PAT1102</v>
      </c>
      <c r="M539" s="111">
        <f>IF(SP_SUL!J541="","*",SP_SUL!J541)</f>
        <v>53</v>
      </c>
      <c r="N539" s="265">
        <f>IF(SP_SUL!K541="","*",SP_SUL!K541)</f>
        <v>109.3</v>
      </c>
      <c r="O539" s="265" t="str">
        <f>IF(SP_SUL!L541="","*",SP_SUL!L541)</f>
        <v>-</v>
      </c>
      <c r="P539" s="111"/>
      <c r="Q539" s="128">
        <f>IF(SP_SUL!O541="","*",SP_SUL!O541)</f>
        <v>0.45833333333333331</v>
      </c>
      <c r="R539" s="128">
        <f>IF(SP_SUL!P541="","*",SP_SUL!P541)</f>
        <v>6.25E-2</v>
      </c>
      <c r="S539" s="110" t="str">
        <f>IF(SP_SUL!Q541="","*",CONCATENATE(SP_SUL!Q541," ",SP_SUL!R541))</f>
        <v>30 Nº DE DORMENTES</v>
      </c>
      <c r="T539" s="110" t="str">
        <f>IF(SP_SUL!V541="","*",SP_SUL!V541)</f>
        <v>Moises</v>
      </c>
      <c r="U539" s="110" t="str">
        <f>IF(SP_SUL!W541="","*",SP_SUL!W541)</f>
        <v>Substituição de dormentes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ZEV-ZPT</v>
      </c>
      <c r="F540" s="110" t="str">
        <f>IF(SP_SUL!B542="","*",SP_SUL!B542)</f>
        <v>*</v>
      </c>
      <c r="G540" s="110" t="str">
        <f>IF(SP_SUL!D542="","*",SP_SUL!D542)</f>
        <v>V85</v>
      </c>
      <c r="H540" s="110" t="str">
        <f>IF(SP_SUL!F542="","*",SP_SUL!F542)</f>
        <v>MECANIZAÇÃO - SOCADORA</v>
      </c>
      <c r="I540" s="110" t="str">
        <f>IF(SP_SUL!H542="","*",SP_SUL!H542)</f>
        <v>109ZPT2</v>
      </c>
      <c r="J540" s="110" t="str">
        <f>IF(SP_SUL!I542="","*",SP_SUL!I542)</f>
        <v>ZPTZDR</v>
      </c>
      <c r="K540" s="110" t="str">
        <f>IF(SP_SUL!M542="","*",SP_SUL!M542)</f>
        <v>ZGM1</v>
      </c>
      <c r="L540" s="331" t="str">
        <f>IF(SP_SUL!N542="","*",SP_SUL!N542)</f>
        <v>ZGM1</v>
      </c>
      <c r="M540" s="111">
        <f>IF(SP_SUL!J542="","*",SP_SUL!J542)</f>
        <v>30</v>
      </c>
      <c r="N540" s="265">
        <f>IF(SP_SUL!K542="","*",SP_SUL!K542)</f>
        <v>114.3</v>
      </c>
      <c r="O540" s="265">
        <f>IF(SP_SUL!L542="","*",SP_SUL!L542)</f>
        <v>115</v>
      </c>
      <c r="P540" s="111"/>
      <c r="Q540" s="128">
        <f>IF(SP_SUL!O542="","*",SP_SUL!O542)</f>
        <v>0.35416666666666669</v>
      </c>
      <c r="R540" s="128">
        <f>IF(SP_SUL!P542="","*",SP_SUL!P542)</f>
        <v>6.25E-2</v>
      </c>
      <c r="S540" s="110" t="str">
        <f>IF(SP_SUL!Q542="","*",CONCATENATE(SP_SUL!Q542," ",SP_SUL!R542))</f>
        <v>700 M</v>
      </c>
      <c r="T540" s="110" t="str">
        <f>IF(SP_SUL!V542="","*",SP_SUL!V542)</f>
        <v>Saulo</v>
      </c>
      <c r="U540" s="110" t="str">
        <f>IF(SP_SUL!W542="","*",SP_SUL!W542)</f>
        <v>Serviços de socaria mecanizada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1500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1734</v>
      </c>
      <c r="D5" s="393"/>
      <c r="E5" s="393"/>
      <c r="F5" s="393"/>
      <c r="G5" s="393"/>
      <c r="H5" s="393"/>
      <c r="I5" s="393"/>
      <c r="J5" s="394"/>
      <c r="K5" s="395" t="s">
        <v>1735</v>
      </c>
      <c r="L5" s="396"/>
      <c r="M5" s="396"/>
      <c r="N5" s="396"/>
      <c r="O5" s="397" t="s">
        <v>1736</v>
      </c>
      <c r="P5" s="398"/>
      <c r="Q5" s="399"/>
    </row>
    <row r="6" spans="1:17" s="94" customFormat="1" ht="15.75" customHeight="1">
      <c r="A6" s="88" t="s">
        <v>1731</v>
      </c>
      <c r="B6" s="95" t="s">
        <v>1730</v>
      </c>
      <c r="C6" s="96" t="s">
        <v>874</v>
      </c>
      <c r="D6" s="97" t="s">
        <v>875</v>
      </c>
      <c r="E6" s="96" t="s">
        <v>1737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1738</v>
      </c>
      <c r="M6" s="139" t="s">
        <v>335</v>
      </c>
      <c r="N6" s="140" t="s">
        <v>869</v>
      </c>
      <c r="O6" s="241" t="s">
        <v>912</v>
      </c>
      <c r="P6" s="157"/>
      <c r="Q6" s="193" t="s">
        <v>1739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0</v>
      </c>
      <c r="P471" s="91"/>
      <c r="Q471" s="145" t="str">
        <f>IF($A$2=1,IF(SP_SUL!BJ492="","*",SP_SUL!BJ492),IF(SP_SUL!BK492="","*",SP_SUL!BK492))</f>
        <v>TP pronto 12h17 / Sem oportunidade de faixa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TP pronto 10h06 / Sem oportunidade de faixa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W96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EDSON (TP-719)</v>
      </c>
      <c r="F522" s="100" t="str">
        <f>IF(SP_SUL!H540="","*",SP_SUL!H540)</f>
        <v>-</v>
      </c>
      <c r="G522" s="100" t="str">
        <f>IF(SP_SUL!M540="","*",SP_SUL!M540)</f>
        <v>ZGP-ZWU</v>
      </c>
      <c r="H522" s="154">
        <f>IF(SP_SUL!K540="","*",SP_SUL!K540)</f>
        <v>101.7</v>
      </c>
      <c r="I522" s="132">
        <f>IF(SP_SUL!O540="","*",SP_SUL!O540)</f>
        <v>0.41666666666666669</v>
      </c>
      <c r="J522" s="132">
        <f>IF(SP_SUL!P540="","*",SP_SUL!P540)</f>
        <v>6.25E-2</v>
      </c>
      <c r="K522" s="141" t="str">
        <f>IF(SP_SUL!AK540="","*",SP_SUL!AK540)</f>
        <v>-</v>
      </c>
      <c r="L522" s="141" t="str">
        <f>IF(SP_SUL!AM540="","*",SP_SUL!AM540)</f>
        <v>ZGP-ZWU</v>
      </c>
      <c r="M522" s="141">
        <f>IF(SP_SUL!AP540="","*",SP_SUL!AP540)</f>
        <v>101.7</v>
      </c>
      <c r="N522" s="141" t="str">
        <f>IF(SP_SUL!AM540="","*",SP_SUL!AM540)</f>
        <v>ZGP-ZWU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ZPT-ZPG</v>
      </c>
      <c r="E523" s="100" t="str">
        <f>IF(SP_SUL!D541="","*",SP_SUL!D541)</f>
        <v>JACIANO (TF-674)</v>
      </c>
      <c r="F523" s="100" t="str">
        <f>IF(SP_SUL!H541="","*",SP_SUL!H541)</f>
        <v>-</v>
      </c>
      <c r="G523" s="100" t="str">
        <f>IF(SP_SUL!M541="","*",SP_SUL!M541)</f>
        <v>PAT-ZGM</v>
      </c>
      <c r="H523" s="154">
        <f>IF(SP_SUL!K541="","*",SP_SUL!K541)</f>
        <v>109.3</v>
      </c>
      <c r="I523" s="132">
        <f>IF(SP_SUL!O541="","*",SP_SUL!O541)</f>
        <v>0.45833333333333331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PAT-ZGM</v>
      </c>
      <c r="M523" s="141">
        <f>IF(SP_SUL!AP541="","*",SP_SUL!AP541)</f>
        <v>109.3</v>
      </c>
      <c r="N523" s="141" t="str">
        <f>IF(SP_SUL!AM541="","*",SP_SUL!AM541)</f>
        <v>PAT-ZGM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SP SUL</v>
      </c>
      <c r="D524" s="100" t="str">
        <f>IF(SP_SUL!T542="","*",SP_SUL!T542)</f>
        <v>ZEV-ZPT</v>
      </c>
      <c r="E524" s="100" t="str">
        <f>IF(SP_SUL!D542="","*",SP_SUL!D542)</f>
        <v>V85</v>
      </c>
      <c r="F524" s="100" t="str">
        <f>IF(SP_SUL!H542="","*",SP_SUL!H542)</f>
        <v>109ZPT2</v>
      </c>
      <c r="G524" s="100" t="str">
        <f>IF(SP_SUL!M542="","*",SP_SUL!M542)</f>
        <v>ZGM1</v>
      </c>
      <c r="H524" s="154">
        <f>IF(SP_SUL!K542="","*",SP_SUL!K542)</f>
        <v>114.3</v>
      </c>
      <c r="I524" s="132">
        <f>IF(SP_SUL!O542="","*",SP_SUL!O542)</f>
        <v>0.35416666666666669</v>
      </c>
      <c r="J524" s="132">
        <f>IF(SP_SUL!P542="","*",SP_SUL!P542)</f>
        <v>6.25E-2</v>
      </c>
      <c r="K524" s="141" t="str">
        <f>IF(SP_SUL!AK542="","*",SP_SUL!AK542)</f>
        <v>109ZPT2</v>
      </c>
      <c r="L524" s="141" t="str">
        <f>IF(SP_SUL!AM542="","*",SP_SUL!AM542)</f>
        <v>ZGM1</v>
      </c>
      <c r="M524" s="141">
        <f>IF(SP_SUL!AP542="","*",SP_SUL!AP542)</f>
        <v>114.3</v>
      </c>
      <c r="N524" s="141" t="str">
        <f>IF(SP_SUL!AM542="","*",SP_SUL!AM542)</f>
        <v>ZGM1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1740</v>
      </c>
      <c r="C2" s="96" t="s">
        <v>859</v>
      </c>
      <c r="D2" s="96" t="s">
        <v>861</v>
      </c>
      <c r="E2" s="96" t="s">
        <v>1741</v>
      </c>
      <c r="F2" s="96" t="s">
        <v>1742</v>
      </c>
      <c r="G2" s="96" t="s">
        <v>1743</v>
      </c>
      <c r="H2" s="96" t="s">
        <v>1744</v>
      </c>
      <c r="I2" s="96" t="s">
        <v>1745</v>
      </c>
      <c r="J2" s="96" t="s">
        <v>1746</v>
      </c>
      <c r="K2" s="131" t="s">
        <v>1747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*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*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>
        <f>IF(SP_SUL!B528="","*",SP_SUL!B528)</f>
        <v>46014</v>
      </c>
      <c r="D504" s="121" t="str">
        <f>IF(SP_SUL!D528="","*",SP_SUL!D528)</f>
        <v>V89</v>
      </c>
      <c r="E504" s="121" t="str">
        <f>IF(SP_SUL!H528="","*",SP_SUL!H528)</f>
        <v>ZEM1302</v>
      </c>
      <c r="F504" s="137" t="str">
        <f>IF(SP_SUL!M528="","*",SP_SUL!M528)</f>
        <v>ZYQ-ZEM</v>
      </c>
      <c r="G504" s="121" t="str">
        <f>IF(SP_SUL!I528="","*",SP_SUL!I528)</f>
        <v>ZEM1302</v>
      </c>
      <c r="H504" s="121" t="str">
        <f>IF(SP_SUL!AB528="","*",SP_SUL!AB528)</f>
        <v>FIXO</v>
      </c>
      <c r="I504" s="121" t="str">
        <f>IF(SP_SUL!AC528="","*",SP_SUL!AC528)</f>
        <v>ACIONAMENTO</v>
      </c>
      <c r="J504" s="122">
        <f>IF(SP_SUL!AA528="","*",SP_SUL!AA528)</f>
        <v>1</v>
      </c>
      <c r="K504" s="134">
        <f>IF(SP_SUL!AD528="","*",SP_SUL!AD528)</f>
        <v>0.33333333333333331</v>
      </c>
    </row>
    <row r="505" spans="2:11" s="123" customFormat="1" hidden="1">
      <c r="B505" s="120" t="str">
        <f>IF(SP_SUL!Y529="","*",SP_SUL!Y529)</f>
        <v>*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*</v>
      </c>
      <c r="C506" s="121">
        <f>IF(SP_SUL!B530="","*",SP_SUL!B530)</f>
        <v>46014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>
        <f>IF(SP_SUL!B533="","*",SP_SUL!B533)</f>
        <v>46014</v>
      </c>
      <c r="D509" s="121" t="str">
        <f>IF(SP_SUL!D533="","*",SP_SUL!D533)</f>
        <v>DANILO (TP-837)</v>
      </c>
      <c r="E509" s="121" t="str">
        <f>IF(SP_SUL!H533="","*",SP_SUL!H533)</f>
        <v>-</v>
      </c>
      <c r="F509" s="137" t="str">
        <f>IF(SP_SUL!M533="","*",SP_SUL!M533)</f>
        <v>ZLU-ZWI</v>
      </c>
      <c r="G509" s="121" t="str">
        <f>IF(SP_SUL!I533="","*",SP_SUL!I533)</f>
        <v>*</v>
      </c>
      <c r="H509" s="121" t="str">
        <f>IF(SP_SUL!AB533="","*",SP_SUL!AB533)</f>
        <v>-</v>
      </c>
      <c r="I509" s="121" t="str">
        <f>IF(SP_SUL!AC533="","*",SP_SUL!AC533)</f>
        <v>-</v>
      </c>
      <c r="J509" s="122" t="str">
        <f>IF(SP_SUL!AA533="","*",SP_SUL!AA533)</f>
        <v>-</v>
      </c>
      <c r="K509" s="134" t="str">
        <f>IF(SP_SUL!AD533="","*",SP_SUL!AD533)</f>
        <v>-</v>
      </c>
    </row>
    <row r="510" spans="2:11" s="123" customFormat="1" hidden="1">
      <c r="B510" s="120" t="str">
        <f>IF(SP_SUL!Y534="","*",SP_SUL!Y534)</f>
        <v>*</v>
      </c>
      <c r="C510" s="121">
        <f>IF(SP_SUL!B534="","*",SP_SUL!B534)</f>
        <v>46014</v>
      </c>
      <c r="D510" s="121" t="str">
        <f>IF(SP_SUL!D534="","*",SP_SUL!D534)</f>
        <v>WALTER (TP-810)</v>
      </c>
      <c r="E510" s="121" t="str">
        <f>IF(SP_SUL!H534="","*",SP_SUL!H534)</f>
        <v>*</v>
      </c>
      <c r="F510" s="137" t="str">
        <f>IF(SP_SUL!M534="","*",SP_SUL!M534)</f>
        <v>ZWI-ZYQ</v>
      </c>
      <c r="G510" s="121" t="str">
        <f>IF(SP_SUL!I534="","*",SP_SUL!I534)</f>
        <v>*</v>
      </c>
      <c r="H510" s="121" t="str">
        <f>IF(SP_SUL!AB534="","*",SP_SUL!AB534)</f>
        <v>-</v>
      </c>
      <c r="I510" s="121" t="str">
        <f>IF(SP_SUL!AC534="","*",SP_SUL!AC534)</f>
        <v>*</v>
      </c>
      <c r="J510" s="122" t="str">
        <f>IF(SP_SUL!AA534="","*",SP_SUL!AA534)</f>
        <v>-</v>
      </c>
      <c r="K510" s="134" t="str">
        <f>IF(SP_SUL!AD534="","*",SP_SUL!AD534)</f>
        <v>-</v>
      </c>
    </row>
    <row r="511" spans="2:11" s="123" customFormat="1" hidden="1">
      <c r="B511" s="120" t="str">
        <f>IF(SP_SUL!Y535="","*",SP_SUL!Y535)</f>
        <v>*</v>
      </c>
      <c r="C511" s="121">
        <f>IF(SP_SUL!B535="","*",SP_SUL!B535)</f>
        <v>46014</v>
      </c>
      <c r="D511" s="121" t="str">
        <f>IF(SP_SUL!D535="","*",SP_SUL!D535)</f>
        <v>CAIQUE (TP-869)</v>
      </c>
      <c r="E511" s="121" t="str">
        <f>IF(SP_SUL!H535="","*",SP_SUL!H535)</f>
        <v>*</v>
      </c>
      <c r="F511" s="137" t="str">
        <f>IF(SP_SUL!M535="","*",SP_SUL!M535)</f>
        <v>ZWI-ZYQ</v>
      </c>
      <c r="G511" s="121" t="str">
        <f>IF(SP_SUL!I535="","*",SP_SUL!I535)</f>
        <v>*</v>
      </c>
      <c r="H511" s="121" t="str">
        <f>IF(SP_SUL!AB535="","*",SP_SUL!AB535)</f>
        <v>-</v>
      </c>
      <c r="I511" s="121" t="str">
        <f>IF(SP_SUL!AC535="","*",SP_SUL!AC535)</f>
        <v>-</v>
      </c>
      <c r="J511" s="122" t="str">
        <f>IF(SP_SUL!AA535="","*",SP_SUL!AA535)</f>
        <v>-</v>
      </c>
      <c r="K511" s="134" t="str">
        <f>IF(SP_SUL!AD535="","*",SP_SUL!AD535)</f>
        <v>-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W96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>
        <f>IF(SP_SUL!B538="","*",SP_SUL!B538)</f>
        <v>46014</v>
      </c>
      <c r="D514" s="121" t="str">
        <f>IF(SP_SUL!D538="","*",SP_SUL!D538)</f>
        <v>W61</v>
      </c>
      <c r="E514" s="121" t="str">
        <f>IF(SP_SUL!H538="","*",SP_SUL!H538)</f>
        <v>K67ZEV1</v>
      </c>
      <c r="F514" s="137" t="str">
        <f>IF(SP_SUL!M538="","*",SP_SUL!M538)</f>
        <v>ZEV-ZXW</v>
      </c>
      <c r="G514" s="121" t="str">
        <f>IF(SP_SUL!I538="","*",SP_SUL!I538)</f>
        <v>K67ZEV1</v>
      </c>
      <c r="H514" s="121" t="str">
        <f>IF(SP_SUL!AB538="","*",SP_SUL!AB538)</f>
        <v>FIXO</v>
      </c>
      <c r="I514" s="121" t="str">
        <f>IF(SP_SUL!AC538="","*",SP_SUL!AC538)</f>
        <v>ACIONAMENTO</v>
      </c>
      <c r="J514" s="122">
        <f>IF(SP_SUL!AA538="","*",SP_SUL!AA538)</f>
        <v>1</v>
      </c>
      <c r="K514" s="134">
        <f>IF(SP_SUL!AD538="","*",SP_SUL!AD538)</f>
        <v>0.27083333333333331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ANTONI  (TP-720)</v>
      </c>
      <c r="E515" s="121" t="str">
        <f>IF(SP_SUL!H539="","*",SP_SUL!H539)</f>
        <v>-</v>
      </c>
      <c r="F515" s="137" t="str">
        <f>IF(SP_SUL!M539="","*",SP_SUL!M539)</f>
        <v>ZXW</v>
      </c>
      <c r="G515" s="121" t="str">
        <f>IF(SP_SUL!I539="","*",SP_SUL!I539)</f>
        <v>*</v>
      </c>
      <c r="H515" s="121" t="str">
        <f>IF(SP_SUL!AB539="","*",SP_SUL!AB539)</f>
        <v>-</v>
      </c>
      <c r="I515" s="121" t="str">
        <f>IF(SP_SUL!AC539="","*",SP_SUL!AC539)</f>
        <v>-</v>
      </c>
      <c r="J515" s="122" t="str">
        <f>IF(SP_SUL!AA539="","*",SP_SUL!AA539)</f>
        <v>-</v>
      </c>
      <c r="K515" s="134" t="str">
        <f>IF(SP_SUL!AD539="","*",SP_SUL!AD539)</f>
        <v>-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EDSON (TP-719)</v>
      </c>
      <c r="E516" s="121" t="str">
        <f>IF(SP_SUL!H540="","*",SP_SUL!H540)</f>
        <v>-</v>
      </c>
      <c r="F516" s="137" t="str">
        <f>IF(SP_SUL!M540="","*",SP_SUL!M540)</f>
        <v>ZGP-ZWU</v>
      </c>
      <c r="G516" s="121" t="str">
        <f>IF(SP_SUL!I540="","*",SP_SUL!I540)</f>
        <v>-</v>
      </c>
      <c r="H516" s="121" t="str">
        <f>IF(SP_SUL!AB540="","*",SP_SUL!AB540)</f>
        <v>-</v>
      </c>
      <c r="I516" s="121" t="str">
        <f>IF(SP_SUL!AC540="","*",SP_SUL!AC540)</f>
        <v>-</v>
      </c>
      <c r="J516" s="122" t="str">
        <f>IF(SP_SUL!AA540="","*",SP_SUL!AA540)</f>
        <v>-</v>
      </c>
      <c r="K516" s="134" t="str">
        <f>IF(SP_SUL!AD540="","*",SP_SUL!AD540)</f>
        <v>-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JACIANO (TF-674)</v>
      </c>
      <c r="E517" s="121" t="str">
        <f>IF(SP_SUL!H541="","*",SP_SUL!H541)</f>
        <v>-</v>
      </c>
      <c r="F517" s="137" t="str">
        <f>IF(SP_SUL!M541="","*",SP_SUL!M541)</f>
        <v>PAT-ZGM</v>
      </c>
      <c r="G517" s="121" t="str">
        <f>IF(SP_SUL!I541="","*",SP_SUL!I541)</f>
        <v>-</v>
      </c>
      <c r="H517" s="121" t="str">
        <f>IF(SP_SUL!AB541="","*",SP_SUL!AB541)</f>
        <v>*</v>
      </c>
      <c r="I517" s="121" t="str">
        <f>IF(SP_SUL!AC541="","*",SP_SUL!AC541)</f>
        <v>-</v>
      </c>
      <c r="J517" s="122" t="str">
        <f>IF(SP_SUL!AA541="","*",SP_SUL!AA541)</f>
        <v>-</v>
      </c>
      <c r="K517" s="134" t="str">
        <f>IF(SP_SUL!AD541="","*",SP_SUL!AD541)</f>
        <v>-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V85</v>
      </c>
      <c r="E518" s="121" t="str">
        <f>IF(SP_SUL!H542="","*",SP_SUL!H542)</f>
        <v>109ZPT2</v>
      </c>
      <c r="F518" s="137" t="str">
        <f>IF(SP_SUL!M542="","*",SP_SUL!M542)</f>
        <v>ZGM1</v>
      </c>
      <c r="G518" s="121" t="str">
        <f>IF(SP_SUL!I542="","*",SP_SUL!I542)</f>
        <v>ZPTZDR</v>
      </c>
      <c r="H518" s="121" t="str">
        <f>IF(SP_SUL!AB542="","*",SP_SUL!AB542)</f>
        <v>FIXO</v>
      </c>
      <c r="I518" s="121" t="str">
        <f>IF(SP_SUL!AC542="","*",SP_SUL!AC542)</f>
        <v>ACIONAMENTO</v>
      </c>
      <c r="J518" s="122">
        <f>IF(SP_SUL!AA542="","*",SP_SUL!AA542)</f>
        <v>1</v>
      </c>
      <c r="K518" s="134">
        <f>IF(SP_SUL!AD542="","*",SP_SUL!AD542)</f>
        <v>0.33333333333333331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2025-12-22T16:46:19Z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