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278" documentId="8_{B6337239-1A00-434D-AAD0-422EA1FEB5AE}" xr6:coauthVersionLast="47" xr6:coauthVersionMax="47" xr10:uidLastSave="{23D0ED84-9170-4F05-B190-94FEAA8811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J271" i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J273" i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J276" i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0" i="1" l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<sst xmlns="http://schemas.openxmlformats.org/spreadsheetml/2006/main" count="6944" uniqueCount="1788">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</sst>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66" activePane="topRight" state="frozen"/>
      <selection pane="topRight" activeCell="H270" sqref="H2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>V8646074</v>
      </c>
      <c r="B230" s="132">
        <v>46074</v>
      </c>
      <c r="C230" s="7">
        <f>IF(BS_CONTROLE[[#This Row],[DATA]]="","",WEEKNUM(BS_CONTROLE[[#This Row],[DATA]]))</f>
        <v>8</v>
      </c>
      <c r="D230" s="45" t="s">
        <v>846</v>
      </c>
      <c r="E230" s="175">
        <v>269</v>
      </c>
      <c r="F230" s="133" t="s">
        <v>745</v>
      </c>
      <c r="G230" s="8" t="str">
        <f>IF(D230="","*",VLOOKUP(F230,BS_ATIVIDADE[#All],3,FALSE))</f>
        <v>MECANIZAÇÃO - SOCADORA</v>
      </c>
      <c r="H230" s="134" t="s">
        <v>255</v>
      </c>
      <c r="I230" s="134" t="s">
        <v>255</v>
      </c>
      <c r="J230" s="150">
        <v>98</v>
      </c>
      <c r="K230" s="150">
        <v>659.976</v>
      </c>
      <c r="L230" s="71">
        <v>662.91099999999994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30" s="134">
        <v>0.4375</v>
      </c>
      <c r="P230" s="134">
        <v>0.125</v>
      </c>
      <c r="Q230" s="71">
        <v>1680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188" t="str">
        <f>IFERROR(_xlfn.XLOOKUP(J230, BASE_MAPA!$B$2:$B$420, BASE_MAPA!$G$2:$G$420), "ERRO")</f>
        <v>ALTO ARAGUAIA - RONDONOPOLIS</v>
      </c>
      <c r="V230" s="142" t="s">
        <v>1274</v>
      </c>
      <c r="W230" s="134" t="s">
        <v>1275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SOCADORA</v>
      </c>
      <c r="AJ230" s="8" t="str">
        <f>IF(D230="","*",VLOOKUP(AI230,BS_ATIVIDADE[#Data],3,FALSE))</f>
        <v>MECANIZAÇÃO - SOCADORA</v>
      </c>
      <c r="AK230" s="166" t="str">
        <f>IF(BS_CONTROLE[[#This Row],[Local - Partida]]=0, "-", BS_CONTROLE[[#This Row],[Local - Partida]])</f>
        <v>TIQ</v>
      </c>
      <c r="AL230" s="166" t="str">
        <f>IF(BS_CONTROLE[[#This Row],[Local - Encerramento]]=0, "-", BS_CONTROLE[[#This Row],[Local - Encerramento]])</f>
        <v>TIQ</v>
      </c>
      <c r="AM230" s="166" t="str">
        <f>IF(BS_CONTROLE[[#This Row],[Entre - Estações]]=0, "-", BS_CONTROLE[[#This Row],[Entre - Estações]])</f>
        <v>TBS</v>
      </c>
      <c r="AN230" s="166" t="str">
        <f>IF(BS_CONTROLE[[#This Row],[SB]]=0, "-", BS_CONTROLE[[#This Row],[SB]])</f>
        <v>TBS1</v>
      </c>
      <c r="AO230" s="167">
        <f>IF(BS_CONTROLE[[#This Row],[SUB]]=0, "-", BS_CONTROLE[[#This Row],[SUB]])</f>
        <v>98</v>
      </c>
      <c r="AP230" s="168">
        <f>IF(BS_CONTROLE[[#This Row],[KM - Inicio]]=0, "-", BS_CONTROLE[[#This Row],[KM - Inicio]])</f>
        <v>659.976</v>
      </c>
      <c r="AQ230" s="168">
        <f>IF(BS_CONTROLE[[#This Row],[KM - Fim]]=0, "-", BS_CONTROLE[[#This Row],[KM - Fim]])</f>
        <v>662.91099999999994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89" t="str">
        <f>IFERROR(_xlfn.XLOOKUP(AO230, BASE_MAPA!$B$2:$B$420, BASE_MAPA!$G$2:$G$420), "ERRO")</f>
        <v>ALTO ARAGUAIA - RONDONOPOLIS</v>
      </c>
      <c r="BF230" s="169" t="str">
        <f>IF(BS_CONTROLE[[#This Row],[Responsavel pelo boletim]]=0, "-", BS_CONTROLE[[#This Row],[Responsavel pelo boletim]])</f>
        <v>Antonioni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Produção e Intervalo</v>
      </c>
      <c r="BR230" s="15">
        <f t="shared" si="29"/>
        <v>0</v>
      </c>
      <c r="BS230" s="15">
        <f t="shared" si="30"/>
        <v>0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272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/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/>
      <c r="P270" s="134"/>
      <c r="Q270" s="71"/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e">
        <f t="shared" si="28"/>
        <v>#DIV/0!</v>
      </c>
      <c r="BR270" s="15" t="e">
        <f t="shared" si="29"/>
        <v>#DIV/0!</v>
      </c>
      <c r="BS270" s="15" t="e">
        <f t="shared" si="30"/>
        <v>#DIV/0!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309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311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314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1734</v>
      </c>
      <c r="E3" s="176" t="s">
        <v>1735</v>
      </c>
      <c r="F3" s="176" t="s">
        <v>1736</v>
      </c>
      <c r="G3" s="176" t="s">
        <v>1737</v>
      </c>
      <c r="H3" s="176" t="s">
        <v>1738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1740</v>
      </c>
      <c r="D12" s="177">
        <v>9049</v>
      </c>
      <c r="E12" s="178">
        <v>46044</v>
      </c>
      <c r="F12" s="180" t="s">
        <v>1741</v>
      </c>
      <c r="G12" s="177" t="s">
        <v>1742</v>
      </c>
      <c r="H12" s="177"/>
    </row>
    <row r="13" spans="3:8">
      <c r="C13" s="177" t="s">
        <v>1740</v>
      </c>
      <c r="D13" s="177">
        <v>9044</v>
      </c>
      <c r="E13" s="178">
        <v>46044</v>
      </c>
      <c r="F13" s="180" t="s">
        <v>1743</v>
      </c>
      <c r="G13" s="177" t="s">
        <v>1744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1747</v>
      </c>
      <c r="B3" s="91" t="s">
        <v>1748</v>
      </c>
      <c r="C3" s="91" t="s">
        <v>636</v>
      </c>
      <c r="D3" s="92" t="s">
        <v>1212</v>
      </c>
      <c r="E3" s="92" t="s">
        <v>4</v>
      </c>
      <c r="F3" s="92" t="s">
        <v>1749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1750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FERRONORTE</v>
      </c>
      <c r="E236" s="96" t="str">
        <f>IF(FN_MC!T230="","*",FN_MC!T230)</f>
        <v>TGR-TRO</v>
      </c>
      <c r="F236" s="96">
        <f>IF(FN_MC!B230="","*",FN_MC!B230)</f>
        <v>46074</v>
      </c>
      <c r="G236" s="96" t="str">
        <f>IF(FN_MC!D230="","*",FN_MC!D230)</f>
        <v>V86</v>
      </c>
      <c r="H236" s="96" t="str">
        <f>IF(FN_MC!F230="","*",FN_MC!F230)</f>
        <v>MECANIZAÇÃO - SOCADORA</v>
      </c>
      <c r="I236" s="96" t="str">
        <f>IF(FN_MC!H230="","*",FN_MC!H230)</f>
        <v>TIQ</v>
      </c>
      <c r="J236" s="96" t="str">
        <f>IF(FN_MC!I230="","*",FN_MC!I230)</f>
        <v>TIQ</v>
      </c>
      <c r="K236" s="96" t="str">
        <f>IF(FN_MC!M230="","*",FN_MC!M230)</f>
        <v>TBS</v>
      </c>
      <c r="L236" s="186" t="str">
        <f>IF(FN_MC!N230="","*",FN_MC!N230)</f>
        <v>TBS1</v>
      </c>
      <c r="M236" s="97">
        <f>IF(FN_MC!J230="","*",FN_MC!J230)</f>
        <v>98</v>
      </c>
      <c r="N236" s="173">
        <f>IF(FN_MC!K230="","*",FN_MC!K230)</f>
        <v>659.976</v>
      </c>
      <c r="O236" s="173">
        <f>IF(FN_MC!L230="","*",FN_MC!L230)</f>
        <v>662.91099999999994</v>
      </c>
      <c r="P236" s="107">
        <f>IF(FN_MC!O230="","*",FN_MC!O230)</f>
        <v>0.4375</v>
      </c>
      <c r="Q236" s="107">
        <f>IF(FN_MC!P230="","*",FN_MC!P230)</f>
        <v>0.125</v>
      </c>
      <c r="R236" s="96" t="str">
        <f>IF(FN_MC!Q230="","*",CONCATENATE(FN_MC!Q230," ",FN_MC!R230))</f>
        <v>1680 M</v>
      </c>
      <c r="S236" s="96" t="str">
        <f>IF(FN_MC!V230="","*",FN_MC!V230)</f>
        <v>Antonioni</v>
      </c>
      <c r="T236" s="96" t="str">
        <f>IF(FN_MC!W230="","*",FN_MC!W230)</f>
        <v>Socaria mecanizada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86" t="str">
        <f>IF(FN_MC!N233="","*",FN_MC!N233)</f>
        <v>-</v>
      </c>
      <c r="M239" s="97" t="str">
        <f>IF(FN_MC!J233="","*",FN_MC!J233)</f>
        <v>*</v>
      </c>
      <c r="N239" s="173" t="str">
        <f>IF(FN_MC!K233="","*",FN_MC!K233)</f>
        <v>*</v>
      </c>
      <c r="O239" s="17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*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*</v>
      </c>
      <c r="B249" s="95" t="str">
        <f>IF(FN_MC!X244="","*",FN_MC!X244)</f>
        <v>*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*</v>
      </c>
      <c r="B252" s="95" t="str">
        <f>IF(FN_MC!X247="","*",FN_MC!X247)</f>
        <v>*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*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*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*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*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*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 t="str">
        <f>IF(FN_MC!O270="","*",FN_MC!O270)</f>
        <v>*</v>
      </c>
      <c r="Q275" s="107" t="str">
        <f>IF(FN_MC!P270="","*",FN_MC!P270)</f>
        <v>*</v>
      </c>
      <c r="R275" s="96" t="str">
        <f>IF(FN_MC!Q270="","*",CONCATENATE(FN_MC!Q270," ",FN_MC!R270))</f>
        <v>*</v>
      </c>
      <c r="S275" s="96" t="str">
        <f>IF(FN_MC!V270="","*",FN_MC!V270)</f>
        <v>*</v>
      </c>
      <c r="T275" s="96" t="str">
        <f>IF(FN_MC!W270="","*",FN_MC!W270)</f>
        <v>*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*</v>
      </c>
      <c r="C276" s="95" t="str">
        <f>IF(FN_MC!Z271="","*",FN_MC!Z271)</f>
        <v>*</v>
      </c>
      <c r="D276" s="96" t="str">
        <f>IF(FN_MC!S271="","*",FN_MC!S271)</f>
        <v>-</v>
      </c>
      <c r="E276" s="96" t="str">
        <f>IF(FN_MC!T271="","*",FN_MC!T271)</f>
        <v>-</v>
      </c>
      <c r="F276" s="96" t="str">
        <f>IF(FN_MC!B271="","*",FN_MC!B271)</f>
        <v>*</v>
      </c>
      <c r="G276" s="96" t="str">
        <f>IF(FN_MC!D271="","*",FN_MC!D271)</f>
        <v>*</v>
      </c>
      <c r="H276" s="96" t="str">
        <f>IF(FN_MC!F271="","*",FN_MC!F271)</f>
        <v>*</v>
      </c>
      <c r="I276" s="96" t="str">
        <f>IF(FN_MC!H271="","*",FN_MC!H271)</f>
        <v>*</v>
      </c>
      <c r="J276" s="96" t="str">
        <f>IF(FN_MC!I271="","*",FN_MC!I271)</f>
        <v>*</v>
      </c>
      <c r="K276" s="96" t="str">
        <f>IF(FN_MC!M271="","*",FN_MC!M271)</f>
        <v>-</v>
      </c>
      <c r="L276" s="186" t="str">
        <f>IF(FN_MC!N271="","*",FN_MC!N271)</f>
        <v>-</v>
      </c>
      <c r="M276" s="97" t="str">
        <f>IF(FN_MC!J271="","*",FN_MC!J271)</f>
        <v>*</v>
      </c>
      <c r="N276" s="173" t="str">
        <f>IF(FN_MC!K271="","*",FN_MC!K271)</f>
        <v>*</v>
      </c>
      <c r="O276" s="173" t="str">
        <f>IF(FN_MC!L271="","*",FN_MC!L271)</f>
        <v>-</v>
      </c>
      <c r="P276" s="107" t="str">
        <f>IF(FN_MC!O271="","*",FN_MC!O271)</f>
        <v>*</v>
      </c>
      <c r="Q276" s="107" t="str">
        <f>IF(FN_MC!P271="","*",FN_MC!P271)</f>
        <v>*</v>
      </c>
      <c r="R276" s="96" t="str">
        <f>IF(FN_MC!Q271="","*",CONCATENATE(FN_MC!Q271," ",FN_MC!R271))</f>
        <v>*</v>
      </c>
      <c r="S276" s="96" t="str">
        <f>IF(FN_MC!V271="","*",FN_MC!V271)</f>
        <v>*</v>
      </c>
      <c r="T276" s="96" t="str">
        <f>IF(FN_MC!W271="","*",FN_MC!W271)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*</v>
      </c>
      <c r="C278" s="95" t="str">
        <f>IF(FN_MC!Z273="","*",FN_MC!Z273)</f>
        <v>*</v>
      </c>
      <c r="D278" s="96" t="str">
        <f>IF(FN_MC!S273="","*",FN_MC!S273)</f>
        <v>-</v>
      </c>
      <c r="E278" s="96" t="str">
        <f>IF(FN_MC!T273="","*",FN_MC!T273)</f>
        <v>-</v>
      </c>
      <c r="F278" s="96" t="str">
        <f>IF(FN_MC!B273="","*",FN_MC!B273)</f>
        <v>*</v>
      </c>
      <c r="G278" s="96" t="str">
        <f>IF(FN_MC!D273="","*",FN_MC!D273)</f>
        <v>*</v>
      </c>
      <c r="H278" s="96" t="str">
        <f>IF(FN_MC!F273="","*",FN_MC!F273)</f>
        <v>*</v>
      </c>
      <c r="I278" s="96" t="str">
        <f>IF(FN_MC!H273="","*",FN_MC!H273)</f>
        <v>*</v>
      </c>
      <c r="J278" s="96" t="str">
        <f>IF(FN_MC!I273="","*",FN_MC!I273)</f>
        <v>*</v>
      </c>
      <c r="K278" s="96" t="str">
        <f>IF(FN_MC!M273="","*",FN_MC!M273)</f>
        <v>-</v>
      </c>
      <c r="L278" s="186" t="str">
        <f>IF(FN_MC!N273="","*",FN_MC!N273)</f>
        <v>-</v>
      </c>
      <c r="M278" s="97" t="str">
        <f>IF(FN_MC!J273="","*",FN_MC!J273)</f>
        <v>*</v>
      </c>
      <c r="N278" s="173" t="str">
        <f>IF(FN_MC!K273="","*",FN_MC!K273)</f>
        <v>*</v>
      </c>
      <c r="O278" s="173" t="str">
        <f>IF(FN_MC!L273="","*",FN_MC!L273)</f>
        <v>-</v>
      </c>
      <c r="P278" s="107" t="str">
        <f>IF(FN_MC!O273="","*",FN_MC!O273)</f>
        <v>*</v>
      </c>
      <c r="Q278" s="107" t="str">
        <f>IF(FN_MC!P273="","*",FN_MC!P273)</f>
        <v>*</v>
      </c>
      <c r="R278" s="96" t="str">
        <f>IF(FN_MC!Q273="","*",CONCATENATE(FN_MC!Q273," ",FN_MC!R273))</f>
        <v>*</v>
      </c>
      <c r="S278" s="96" t="str">
        <f>IF(FN_MC!V273="","*",FN_MC!V273)</f>
        <v>*</v>
      </c>
      <c r="T278" s="96" t="str">
        <f>IF(FN_MC!W273="","*",FN_MC!W273)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*</v>
      </c>
      <c r="C281" s="95" t="str">
        <f>IF(FN_MC!Z276="","*",FN_MC!Z276)</f>
        <v>*</v>
      </c>
      <c r="D281" s="96" t="str">
        <f>IF(FN_MC!S276="","*",FN_MC!S276)</f>
        <v>-</v>
      </c>
      <c r="E281" s="96" t="str">
        <f>IF(FN_MC!T276="","*",FN_MC!T276)</f>
        <v>-</v>
      </c>
      <c r="F281" s="96" t="str">
        <f>IF(FN_MC!B276="","*",FN_MC!B276)</f>
        <v>*</v>
      </c>
      <c r="G281" s="96" t="str">
        <f>IF(FN_MC!D276="","*",FN_MC!D276)</f>
        <v>*</v>
      </c>
      <c r="H281" s="96" t="str">
        <f>IF(FN_MC!F276="","*",FN_MC!F276)</f>
        <v>*</v>
      </c>
      <c r="I281" s="96" t="str">
        <f>IF(FN_MC!H276="","*",FN_MC!H276)</f>
        <v>*</v>
      </c>
      <c r="J281" s="96" t="str">
        <f>IF(FN_MC!I276="","*",FN_MC!I276)</f>
        <v>*</v>
      </c>
      <c r="K281" s="96" t="str">
        <f>IF(FN_MC!M276="","*",FN_MC!M276)</f>
        <v>-</v>
      </c>
      <c r="L281" s="186" t="str">
        <f>IF(FN_MC!N276="","*",FN_MC!N276)</f>
        <v>-</v>
      </c>
      <c r="M281" s="97" t="str">
        <f>IF(FN_MC!J276="","*",FN_MC!J276)</f>
        <v>*</v>
      </c>
      <c r="N281" s="173" t="str">
        <f>IF(FN_MC!K276="","*",FN_MC!K276)</f>
        <v>*</v>
      </c>
      <c r="O281" s="173" t="str">
        <f>IF(FN_MC!L276="","*",FN_MC!L276)</f>
        <v>-</v>
      </c>
      <c r="P281" s="107" t="str">
        <f>IF(FN_MC!O276="","*",FN_MC!O276)</f>
        <v>*</v>
      </c>
      <c r="Q281" s="107" t="str">
        <f>IF(FN_MC!P276="","*",FN_MC!P276)</f>
        <v>*</v>
      </c>
      <c r="R281" s="96" t="str">
        <f>IF(FN_MC!Q276="","*",CONCATENATE(FN_MC!Q276," ",FN_MC!R276))</f>
        <v>*</v>
      </c>
      <c r="S281" s="96" t="str">
        <f>IF(FN_MC!V276="","*",FN_MC!V276)</f>
        <v>*</v>
      </c>
      <c r="T281" s="96" t="str">
        <f>IF(FN_MC!W276="","*",FN_MC!W276)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1751</v>
      </c>
      <c r="C2" s="83" t="s">
        <v>1197</v>
      </c>
      <c r="D2" s="83" t="s">
        <v>1199</v>
      </c>
      <c r="E2" s="83" t="s">
        <v>1752</v>
      </c>
      <c r="F2" s="83" t="s">
        <v>1753</v>
      </c>
      <c r="G2" s="83" t="s">
        <v>1754</v>
      </c>
      <c r="H2" s="83" t="s">
        <v>1755</v>
      </c>
      <c r="I2" s="83" t="s">
        <v>1756</v>
      </c>
      <c r="J2" s="83" t="s">
        <v>1757</v>
      </c>
      <c r="K2" s="109" t="s">
        <v>1758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>
        <f>IF(FN_MC!B230="","*",FN_MC!B230)</f>
        <v>46074</v>
      </c>
      <c r="D271" s="101" t="str">
        <f>IF(FN_MC!D230="","*",FN_MC!D230)</f>
        <v>V86</v>
      </c>
      <c r="E271" s="101" t="str">
        <f>IF(FN_MC!H230="","*",FN_MC!H230)</f>
        <v>TIQ</v>
      </c>
      <c r="F271" s="114" t="str">
        <f>IF(FN_MC!M230="","*",FN_MC!M230)</f>
        <v>TBS</v>
      </c>
      <c r="G271" s="101" t="str">
        <f>IF(FN_MC!I230="","*",FN_MC!I230)</f>
        <v>TIQ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 t="str">
        <f>IF(FN_MC!B233="","*",FN_MC!B233)</f>
        <v>*</v>
      </c>
      <c r="D274" s="101" t="str">
        <f>IF(FN_MC!D233="","*",FN_MC!D233)</f>
        <v>*</v>
      </c>
      <c r="E274" s="101" t="str">
        <f>IF(FN_MC!H233="","*",FN_MC!H233)</f>
        <v>*</v>
      </c>
      <c r="F274" s="114" t="str">
        <f>IF(FN_MC!M233="","*",FN_MC!M233)</f>
        <v>-</v>
      </c>
      <c r="G274" s="101" t="str">
        <f>IF(FN_MC!I233="","*",FN_MC!I233)</f>
        <v>*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*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 t="str">
        <f>IF(FN_MC!B271="","*",FN_MC!B271)</f>
        <v>*</v>
      </c>
      <c r="D311" s="101" t="str">
        <f>IF(FN_MC!D271="","*",FN_MC!D271)</f>
        <v>*</v>
      </c>
      <c r="E311" s="101" t="str">
        <f>IF(FN_MC!H271="","*",FN_MC!H271)</f>
        <v>*</v>
      </c>
      <c r="F311" s="114" t="str">
        <f>IF(FN_MC!M271="","*",FN_MC!M271)</f>
        <v>-</v>
      </c>
      <c r="G311" s="101" t="str">
        <f>IF(FN_MC!I271="","*",FN_MC!I271)</f>
        <v>*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*</v>
      </c>
      <c r="E313" s="101" t="str">
        <f>IF(FN_MC!H273="","*",FN_MC!H273)</f>
        <v>*</v>
      </c>
      <c r="F313" s="114" t="str">
        <f>IF(FN_MC!M273="","*",FN_MC!M273)</f>
        <v>-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 t="str">
        <f>IF(FN_MC!B276="","*",FN_MC!B276)</f>
        <v>*</v>
      </c>
      <c r="D316" s="101" t="str">
        <f>IF(FN_MC!D276="","*",FN_MC!D276)</f>
        <v>*</v>
      </c>
      <c r="E316" s="101" t="str">
        <f>IF(FN_MC!H276="","*",FN_MC!H276)</f>
        <v>*</v>
      </c>
      <c r="F316" s="114" t="str">
        <f>IF(FN_MC!M276="","*",FN_MC!M276)</f>
        <v>-</v>
      </c>
      <c r="G316" s="101" t="str">
        <f>IF(FN_MC!I276="","*",FN_MC!I276)</f>
        <v>*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1760</v>
      </c>
      <c r="C4" s="181" t="s">
        <v>1761</v>
      </c>
      <c r="D4" s="181" t="s">
        <v>1762</v>
      </c>
      <c r="E4" s="181" t="s">
        <v>1763</v>
      </c>
      <c r="F4" s="181" t="s">
        <v>4</v>
      </c>
      <c r="G4" s="181" t="s">
        <v>1764</v>
      </c>
    </row>
    <row r="5" spans="2:7">
      <c r="B5" s="182" t="s">
        <v>1765</v>
      </c>
      <c r="C5" s="182">
        <v>309525</v>
      </c>
      <c r="D5" s="182" t="s">
        <v>1766</v>
      </c>
      <c r="E5" s="182" t="s">
        <v>878</v>
      </c>
      <c r="F5" s="182" t="s">
        <v>1767</v>
      </c>
      <c r="G5" s="183">
        <v>46296</v>
      </c>
    </row>
    <row r="6" spans="2:7">
      <c r="B6" s="182" t="s">
        <v>1768</v>
      </c>
      <c r="C6" s="182">
        <v>257410</v>
      </c>
      <c r="D6" s="182" t="s">
        <v>1769</v>
      </c>
      <c r="E6" s="182" t="s">
        <v>878</v>
      </c>
      <c r="F6" s="182" t="s">
        <v>1767</v>
      </c>
      <c r="G6" s="183"/>
    </row>
    <row r="7" spans="2:7">
      <c r="B7" s="182" t="s">
        <v>1484</v>
      </c>
      <c r="C7" s="182">
        <v>256875</v>
      </c>
      <c r="D7" s="182" t="s">
        <v>1770</v>
      </c>
      <c r="E7" s="182" t="s">
        <v>878</v>
      </c>
      <c r="F7" s="182" t="s">
        <v>1767</v>
      </c>
      <c r="G7" s="183">
        <v>46296</v>
      </c>
    </row>
    <row r="8" spans="2:7">
      <c r="B8" s="182" t="s">
        <v>1771</v>
      </c>
      <c r="C8" s="182">
        <v>257278</v>
      </c>
      <c r="D8" s="182" t="s">
        <v>1772</v>
      </c>
      <c r="E8" s="182" t="s">
        <v>869</v>
      </c>
      <c r="F8" s="182" t="s">
        <v>1773</v>
      </c>
      <c r="G8" s="183">
        <v>46235</v>
      </c>
    </row>
    <row r="9" spans="2:7">
      <c r="B9" s="182" t="s">
        <v>1774</v>
      </c>
      <c r="C9" s="182">
        <v>261794</v>
      </c>
      <c r="D9" s="182" t="s">
        <v>1775</v>
      </c>
      <c r="E9" s="182" t="s">
        <v>869</v>
      </c>
      <c r="F9" s="182" t="s">
        <v>1773</v>
      </c>
      <c r="G9" s="183">
        <v>46082</v>
      </c>
    </row>
    <row r="10" spans="2:7">
      <c r="B10" s="182" t="s">
        <v>1776</v>
      </c>
      <c r="C10" s="182">
        <v>257033</v>
      </c>
      <c r="D10" s="182" t="s">
        <v>1777</v>
      </c>
      <c r="E10" s="182" t="s">
        <v>869</v>
      </c>
      <c r="F10" s="182" t="s">
        <v>118</v>
      </c>
      <c r="G10" s="182" t="s">
        <v>1778</v>
      </c>
    </row>
    <row r="11" spans="2:7">
      <c r="B11" s="182" t="s">
        <v>1779</v>
      </c>
      <c r="C11" s="182">
        <v>396578</v>
      </c>
      <c r="D11" s="182" t="s">
        <v>1780</v>
      </c>
      <c r="E11" s="182" t="s">
        <v>869</v>
      </c>
      <c r="F11" s="182" t="s">
        <v>118</v>
      </c>
      <c r="G11" s="182" t="s">
        <v>1778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1781</v>
      </c>
      <c r="D5" s="270"/>
      <c r="E5" s="270"/>
      <c r="F5" s="270"/>
      <c r="G5" s="270"/>
      <c r="H5" s="270"/>
      <c r="I5" s="270"/>
      <c r="J5" s="271"/>
      <c r="K5" s="272" t="s">
        <v>1782</v>
      </c>
      <c r="L5" s="273"/>
      <c r="M5" s="273"/>
      <c r="N5" s="273"/>
      <c r="O5" s="274" t="s">
        <v>1783</v>
      </c>
      <c r="P5" s="275"/>
      <c r="Q5" s="276"/>
    </row>
    <row r="6" spans="1:17" s="81" customFormat="1" ht="15.75" customHeight="1">
      <c r="A6" s="75" t="s">
        <v>1749</v>
      </c>
      <c r="B6" s="82" t="s">
        <v>1748</v>
      </c>
      <c r="C6" s="83" t="s">
        <v>1212</v>
      </c>
      <c r="D6" s="84" t="s">
        <v>1213</v>
      </c>
      <c r="E6" s="83" t="s">
        <v>1784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1785</v>
      </c>
      <c r="M6" s="116" t="s">
        <v>658</v>
      </c>
      <c r="N6" s="117" t="s">
        <v>1207</v>
      </c>
      <c r="O6" s="159" t="s">
        <v>1250</v>
      </c>
      <c r="P6" s="128"/>
      <c r="Q6" s="138" t="s">
        <v>1786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>
        <f>IF(FN_MC!B230="","*",FN_MC!B230)</f>
        <v>46074</v>
      </c>
      <c r="B275" s="86" t="str">
        <f>IF(FN_MC!X230="","*",FN_MC!X230)</f>
        <v>*</v>
      </c>
      <c r="C275" s="87" t="str">
        <f>IF(FN_MC!S230="","*",FN_MC!S230)</f>
        <v>FERRONORTE</v>
      </c>
      <c r="D275" s="87" t="str">
        <f>IF(FN_MC!T230="","*",FN_MC!T230)</f>
        <v>TGR-TRO</v>
      </c>
      <c r="E275" s="87" t="str">
        <f>IF(FN_MC!D230="","*",FN_MC!D230)</f>
        <v>V86</v>
      </c>
      <c r="F275" s="87" t="str">
        <f>IF(FN_MC!H230="","*",FN_MC!H230)</f>
        <v>TIQ</v>
      </c>
      <c r="G275" s="87" t="str">
        <f>IF(FN_MC!M230="","*",FN_MC!M230)</f>
        <v>TBS</v>
      </c>
      <c r="H275" s="125">
        <f>IF(FN_MC!K230="","*",FN_MC!K230)</f>
        <v>659.976</v>
      </c>
      <c r="I275" s="110">
        <f>IF(FN_MC!O230="","*",FN_MC!O230)</f>
        <v>0.4375</v>
      </c>
      <c r="J275" s="110">
        <f>IF(FN_MC!P230="","*",FN_MC!P230)</f>
        <v>0.125</v>
      </c>
      <c r="K275" s="118" t="str">
        <f>IF(FN_MC!AK230="","*",FN_MC!AK230)</f>
        <v>TIQ</v>
      </c>
      <c r="L275" s="118" t="str">
        <f>IF(FN_MC!AM230="","*",FN_MC!AM230)</f>
        <v>TBS</v>
      </c>
      <c r="M275" s="118">
        <f>IF(FN_MC!AP230="","*",FN_MC!AP230)</f>
        <v>659.976</v>
      </c>
      <c r="N275" s="118" t="str">
        <f>IF(FN_MC!AM230="","*",FN_MC!AM230)</f>
        <v>TBS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 t="str">
        <f>IF(FN_MC!B233="","*",FN_MC!B233)</f>
        <v>*</v>
      </c>
      <c r="B278" s="86" t="str">
        <f>IF(FN_MC!X233="","*",FN_MC!X233)</f>
        <v>*</v>
      </c>
      <c r="C278" s="87" t="str">
        <f>IF(FN_MC!S233="","*",FN_MC!S233)</f>
        <v>-</v>
      </c>
      <c r="D278" s="87" t="str">
        <f>IF(FN_MC!T233="","*",FN_MC!T233)</f>
        <v>-</v>
      </c>
      <c r="E278" s="87" t="str">
        <f>IF(FN_MC!D233="","*",FN_MC!D233)</f>
        <v>*</v>
      </c>
      <c r="F278" s="87" t="str">
        <f>IF(FN_MC!H233="","*",FN_MC!H233)</f>
        <v>*</v>
      </c>
      <c r="G278" s="87" t="str">
        <f>IF(FN_MC!M233="","*",FN_MC!M233)</f>
        <v>-</v>
      </c>
      <c r="H278" s="125" t="str">
        <f>IF(FN_MC!K233="","*",FN_MC!K233)</f>
        <v>*</v>
      </c>
      <c r="I278" s="110" t="str">
        <f>IF(FN_MC!O233="","*",FN_MC!O233)</f>
        <v>*</v>
      </c>
      <c r="J278" s="110" t="str">
        <f>IF(FN_MC!P233="","*",FN_MC!P233)</f>
        <v>*</v>
      </c>
      <c r="K278" s="118" t="str">
        <f>IF(FN_MC!AK233="","*",FN_MC!AK233)</f>
        <v>-</v>
      </c>
      <c r="L278" s="118" t="str">
        <f>IF(FN_MC!AM233="","*",FN_MC!AM233)</f>
        <v>-</v>
      </c>
      <c r="M278" s="118" t="str">
        <f>IF(FN_MC!AP233="","*",FN_MC!AP233)</f>
        <v>-</v>
      </c>
      <c r="N278" s="118" t="str">
        <f>IF(FN_MC!AM233="","*",FN_MC!AM233)</f>
        <v>-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*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*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*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*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*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*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*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*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*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 t="str">
        <f>IF(FN_MC!O270="","*",FN_MC!O270)</f>
        <v>*</v>
      </c>
      <c r="J314" s="110" t="str">
        <f>IF(FN_MC!P270="","*",FN_MC!P270)</f>
        <v>*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 t="str">
        <f>IF(FN_MC!B271="","*",FN_MC!B271)</f>
        <v>*</v>
      </c>
      <c r="B315" s="86" t="str">
        <f>IF(FN_MC!X271="","*",FN_MC!X271)</f>
        <v>*</v>
      </c>
      <c r="C315" s="87" t="str">
        <f>IF(FN_MC!S271="","*",FN_MC!S271)</f>
        <v>-</v>
      </c>
      <c r="D315" s="87" t="str">
        <f>IF(FN_MC!T271="","*",FN_MC!T271)</f>
        <v>-</v>
      </c>
      <c r="E315" s="87" t="str">
        <f>IF(FN_MC!D271="","*",FN_MC!D271)</f>
        <v>*</v>
      </c>
      <c r="F315" s="87" t="str">
        <f>IF(FN_MC!H271="","*",FN_MC!H271)</f>
        <v>*</v>
      </c>
      <c r="G315" s="87" t="str">
        <f>IF(FN_MC!M271="","*",FN_MC!M271)</f>
        <v>-</v>
      </c>
      <c r="H315" s="125" t="str">
        <f>IF(FN_MC!K271="","*",FN_MC!K271)</f>
        <v>*</v>
      </c>
      <c r="I315" s="110" t="str">
        <f>IF(FN_MC!O271="","*",FN_MC!O271)</f>
        <v>*</v>
      </c>
      <c r="J315" s="110" t="str">
        <f>IF(FN_MC!P271="","*",FN_MC!P271)</f>
        <v>*</v>
      </c>
      <c r="K315" s="118" t="str">
        <f>IF(FN_MC!AK271="","*",FN_MC!AK271)</f>
        <v>-</v>
      </c>
      <c r="L315" s="118" t="str">
        <f>IF(FN_MC!AM271="","*",FN_MC!AM271)</f>
        <v>-</v>
      </c>
      <c r="M315" s="118" t="str">
        <f>IF(FN_MC!AP271="","*",FN_MC!AP271)</f>
        <v>-</v>
      </c>
      <c r="N315" s="118" t="str">
        <f>IF(FN_MC!AM271="","*",FN_MC!AM271)</f>
        <v>-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*</v>
      </c>
      <c r="C317" s="87" t="str">
        <f>IF(FN_MC!S273="","*",FN_MC!S273)</f>
        <v>-</v>
      </c>
      <c r="D317" s="87" t="str">
        <f>IF(FN_MC!T273="","*",FN_MC!T273)</f>
        <v>-</v>
      </c>
      <c r="E317" s="87" t="str">
        <f>IF(FN_MC!D273="","*",FN_MC!D273)</f>
        <v>*</v>
      </c>
      <c r="F317" s="87" t="str">
        <f>IF(FN_MC!H273="","*",FN_MC!H273)</f>
        <v>*</v>
      </c>
      <c r="G317" s="87" t="str">
        <f>IF(FN_MC!M273="","*",FN_MC!M273)</f>
        <v>-</v>
      </c>
      <c r="H317" s="125" t="str">
        <f>IF(FN_MC!K273="","*",FN_MC!K273)</f>
        <v>*</v>
      </c>
      <c r="I317" s="110" t="str">
        <f>IF(FN_MC!O273="","*",FN_MC!O273)</f>
        <v>*</v>
      </c>
      <c r="J317" s="110" t="str">
        <f>IF(FN_MC!P273="","*",FN_MC!P273)</f>
        <v>*</v>
      </c>
      <c r="K317" s="118" t="str">
        <f>IF(FN_MC!AK273="","*",FN_MC!AK273)</f>
        <v>-</v>
      </c>
      <c r="L317" s="118" t="str">
        <f>IF(FN_MC!AM273="","*",FN_MC!AM273)</f>
        <v>-</v>
      </c>
      <c r="M317" s="118" t="str">
        <f>IF(FN_MC!AP273="","*",FN_MC!AP273)</f>
        <v>-</v>
      </c>
      <c r="N317" s="118" t="str">
        <f>IF(FN_MC!AM273="","*",FN_MC!AM273)</f>
        <v>-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 t="str">
        <f>IF(FN_MC!B276="","*",FN_MC!B276)</f>
        <v>*</v>
      </c>
      <c r="B320" s="86" t="str">
        <f>IF(FN_MC!X276="","*",FN_MC!X276)</f>
        <v>*</v>
      </c>
      <c r="C320" s="87" t="str">
        <f>IF(FN_MC!S276="","*",FN_MC!S276)</f>
        <v>-</v>
      </c>
      <c r="D320" s="87" t="str">
        <f>IF(FN_MC!T276="","*",FN_MC!T276)</f>
        <v>-</v>
      </c>
      <c r="E320" s="87" t="str">
        <f>IF(FN_MC!D276="","*",FN_MC!D276)</f>
        <v>*</v>
      </c>
      <c r="F320" s="87" t="str">
        <f>IF(FN_MC!H276="","*",FN_MC!H276)</f>
        <v>*</v>
      </c>
      <c r="G320" s="87" t="str">
        <f>IF(FN_MC!M276="","*",FN_MC!M276)</f>
        <v>-</v>
      </c>
      <c r="H320" s="125" t="str">
        <f>IF(FN_MC!K276="","*",FN_MC!K276)</f>
        <v>*</v>
      </c>
      <c r="I320" s="110" t="str">
        <f>IF(FN_MC!O276="","*",FN_MC!O276)</f>
        <v>*</v>
      </c>
      <c r="J320" s="110" t="str">
        <f>IF(FN_MC!P276="","*",FN_MC!P276)</f>
        <v>*</v>
      </c>
      <c r="K320" s="118" t="str">
        <f>IF(FN_MC!AK276="","*",FN_MC!AK276)</f>
        <v>-</v>
      </c>
      <c r="L320" s="118" t="str">
        <f>IF(FN_MC!AM276="","*",FN_MC!AM276)</f>
        <v>-</v>
      </c>
      <c r="M320" s="118" t="str">
        <f>IF(FN_MC!AP276="","*",FN_MC!AP276)</f>
        <v>-</v>
      </c>
      <c r="N320" s="118" t="str">
        <f>IF(FN_MC!AM276="","*",FN_MC!AM276)</f>
        <v>-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