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327" documentId="120_S{118792C3-22EF-5104-A093-F22BFE3913F3}" xr6:coauthVersionLast="47" xr6:coauthVersionMax="47" xr10:uidLastSave="{C182E878-09DA-4E41-869E-E55A05854DC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2" i="1" l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G223" i="10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7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M212" i="10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AP227" i="1"/>
  <c r="M223" i="10" s="1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12" i="1" l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2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227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23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<sst xmlns="http://schemas.openxmlformats.org/spreadsheetml/2006/main" count="7266" uniqueCount="1543">
  <si>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</si>
  <si>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</si>
  <si>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</si>
  <si>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</si>
  <si>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</si>
  <si>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</si>
  <si>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</si>
  <si>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</si>
  <si>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</si>
  <si>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</si>
  <si>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</si>
  <si>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</si>
  <si>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</si>
  <si>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</si>
  <si>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</si>
  <si>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</si>
  <si>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</si>
  <si>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</si>
  <si>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</si>
  <si>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</si>
  <si>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</si>
  <si>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</si>
  <si>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</si>
  <si>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</si>
  <si>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</si>
  <si>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</si>
  <si>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</si>
  <si>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</si>
  <si>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</si>
  <si>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</si>
  <si>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</si>
  <si>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</si>
  <si>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</si>
  <si>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</si>
  <si>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</si>
  <si>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</si>
  <si>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</si>
  <si>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</si>
  <si>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</si>
  <si>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</si>
  <si>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</si>
  <si>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</si>
  <si>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</si>
  <si>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</si>
  <si>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</si>
  <si>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</si>
  <si>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</si>
  <si>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</si>
  <si>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</si>
  <si>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</si>
  <si>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</si>
  <si>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</si>
  <si>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</si>
  <si>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</si>
  <si>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</si>
  <si>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</si>
  <si>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</si>
  <si>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</si>
  <si>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</si>
  <si>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</si>
  <si>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</si>
  <si>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</si>
  <si>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</si>
  <si>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</si>
  <si>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</si>
  <si>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</si>
  <si>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</si>
  <si>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</si>
  <si>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</si>
  <si>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</si>
  <si>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</si>
  <si>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</si>
  <si>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</si>
  <si>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</si>
  <si>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</si>
  <si>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</si>
  <si>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</si>
  <si>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</si>
  <si>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</si>
  <si>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</si>
  <si>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</si>
  <si>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</si>
  <si>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</si>
  <si>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</si>
  <si>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</si>
  <si>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</si>
  <si>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</si>
  <si>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</si>
  <si>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</si>
  <si>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</si>
  <si>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</si>
  <si>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</si>
  <si>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</si>
  <si>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</si>
  <si>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</si>
  <si>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</si>
  <si>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</si>
  <si>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</si>
  <si>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</si>
  <si>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</si>
  <si>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</si>
  <si>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</si>
  <si>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</si>
  <si>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</si>
  <si>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</si>
  <si>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</si>
  <si>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</si>
  <si>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</si>
  <si>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</si>
  <si>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</si>
  <si>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</si>
  <si>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</si>
  <si>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</si>
  <si>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</si>
  <si>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</si>
  <si>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</si>
  <si>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</si>
  <si>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</si>
  <si>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</si>
  <si>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</si>
  <si>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</si>
  <si>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</si>
  <si>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</si>
  <si>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</si>
  <si>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</si>
  <si>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</si>
  <si>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</si>
  <si>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</si>
  <si>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</si>
  <si>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</si>
  <si>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</si>
  <si>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</si>
  <si>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</si>
  <si>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</si>
  <si>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</si>
  <si>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</si>
  <si>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</si>
  <si>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</si>
  <si>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</si>
  <si>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</si>
  <si>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</si>
  <si>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</si>
  <si>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</si>
  <si>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</si>
  <si>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</si>
  <si>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</si>
  <si>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</si>
  <si>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</si>
  <si>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</si>
  <si>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</si>
  <si>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</si>
  <si>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</si>
  <si>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</si>
  <si>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</si>
  <si>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</si>
  <si>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</si>
  <si>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</si>
  <si>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</si>
  <si>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</si>
  <si>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</si>
  <si>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</si>
  <si>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</si>
  <si>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</si>
  <si>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</si>
  <si>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</si>
  <si>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</si>
  <si>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</si>
  <si>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</si>
  <si>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</si>
  <si>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</si>
  <si>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</si>
  <si>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</si>
  <si>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</si>
  <si>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</si>
  <si>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</si>
  <si>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</si>
  <si>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</si>
  <si>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</si>
  <si>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</si>
  <si>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</si>
  <si>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</si>
  <si>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</si>
  <si>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</si>
  <si>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</si>
  <si>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</si>
  <si>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</si>
  <si>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</si>
  <si>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</si>
  <si>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</si>
  <si>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</si>
  <si>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</si>
  <si>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</si>
  <si>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</si>
  <si>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</si>
  <si>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</si>
  <si>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</si>
  <si>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</si>
  <si>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</si>
  <si>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</si>
  <si>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</si>
  <si>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</si>
  <si>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</si>
  <si>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</si>
  <si>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</si>
  <si>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</si>
  <si>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</si>
  <si>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</si>
  <si>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</si>
  <si>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</si>
  <si>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</si>
  <si>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</si>
  <si>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</si>
  <si>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</si>
  <si>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</si>
  <si>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</si>
  <si>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</si>
  <si>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</si>
  <si>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</si>
  <si>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</si>
  <si>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</si>
  <si>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</si>
  <si>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</si>
  <si>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</si>
  <si>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</si>
  <si>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</si>
  <si>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</si>
  <si>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</si>
  <si>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</si>
  <si>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</si>
  <si>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</si>
  <si>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</si>
  <si>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</si>
  <si>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</si>
  <si>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</si>
  <si>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</si>
  <si>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</si>
  <si>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</si>
  <si>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</si>
  <si>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</si>
  <si>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</si>
  <si>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</si>
  <si>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</si>
  <si>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</si>
  <si>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</si>
  <si>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</si>
  <si>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</si>
  <si>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</si>
  <si>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</si>
  <si>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</si>
  <si>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</si>
  <si>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</si>
  <si>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</si>
  <si>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</si>
  <si>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</si>
  <si>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</si>
  <si>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</si>
  <si>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</si>
  <si>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</si>
  <si>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</si>
  <si>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</si>
  <si>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</si>
  <si>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</si>
  <si>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</si>
  <si>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</si>
  <si>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</si>
  <si>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</si>
  <si>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</si>
  <si>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</si>
  <si>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</si>
  <si>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</si>
  <si>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</si>
  <si>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</si>
  <si>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</si>
  <si>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</si>
  <si>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</si>
  <si>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</si>
  <si>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</si>
  <si>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</si>
  <si>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</si>
  <si>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</si>
  <si>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</si>
  <si>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</si>
  <si>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</si>
  <si>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</si>
  <si>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</si>
  <si>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</si>
  <si>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</si>
  <si>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</si>
  <si>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</si>
  <si>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</si>
  <si>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</si>
  <si>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</si>
  <si>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</si>
  <si>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</si>
  <si>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</si>
  <si>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</si>
  <si>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</si>
  <si>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</si>
  <si>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</si>
  <si>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</si>
  <si>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</si>
  <si>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</si>
  <si>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</si>
  <si>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</si>
  <si>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</si>
  <si>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</si>
  <si>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</si>
  <si>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</si>
  <si>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</si>
  <si>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</si>
  <si>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</si>
  <si>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</si>
  <si>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</si>
  <si>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</si>
  <si>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</si>
  <si>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</si>
  <si>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</si>
  <si>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</si>
  <si>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</si>
  <si>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</si>
  <si>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</si>
  <si>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</si>
  <si>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</si>
  <si>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</si>
  <si>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</si>
  <si>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</si>
  <si>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</si>
  <si>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</si>
  <si>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</si>
  <si>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</si>
  <si>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</si>
  <si>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</si>
  <si>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</si>
  <si>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</si>
  <si>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</si>
  <si>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</si>
  <si>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</si>
  <si>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</si>
  <si>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</si>
  <si>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</si>
  <si>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</si>
  <si>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</si>
  <si>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</si>
  <si>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</si>
  <si>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</si>
  <si>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</si>
  <si>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</si>
  <si>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</si>
  <si>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</si>
  <si>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</si>
  <si>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</si>
  <si>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</si>
  <si>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</si>
  <si>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</si>
  <si>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</si>
  <si>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</si>
  <si>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</si>
  <si>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</si>
  <si>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</si>
  <si>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</si>
  <si>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</si>
  <si>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</si>
  <si>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</si>
  <si>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</si>
  <si>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</si>
  <si>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</si>
  <si>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</si>
  <si>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</si>
  <si>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</si>
  <si>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</si>
  <si>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</si>
  <si>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</si>
  <si>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</si>
  <si>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</si>
  <si>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</si>
  <si>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</si>
  <si>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</si>
  <si>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</si>
  <si>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</si>
  <si>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</si>
  <si>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</si>
  <si>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</si>
  <si>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</si>
  <si>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</si>
  <si>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</si>
  <si>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</si>
  <si>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</si>
  <si>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</si>
  <si>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</si>
  <si>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</si>
  <si>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</si>
  <si>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</si>
  <si>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</si>
  <si>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</si>
  <si>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</si>
  <si>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</si>
  <si>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</si>
  <si>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</si>
  <si>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</si>
  <si>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</si>
  <si>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</si>
  <si>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</si>
  <si>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</si>
  <si>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</si>
  <si>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</si>
  <si>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</si>
  <si>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</si>
  <si>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</si>
  <si>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</si>
  <si>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</si>
  <si>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</si>
  <si>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</si>
  <si>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</si>
  <si>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</si>
  <si>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</si>
  <si>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</si>
  <si>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</si>
  <si>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</si>
  <si>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</si>
  <si>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</si>
  <si>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</si>
  <si>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</si>
  <si>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</si>
  <si>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</si>
  <si>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</si>
  <si>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</si>
  <si>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</si>
  <si>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</si>
  <si>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</si>
  <si>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</si>
  <si>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</si>
  <si>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</si>
  <si>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</si>
  <si>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</si>
  <si>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</si>
  <si>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</si>
  <si>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</si>
  <si>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</si>
  <si>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</si>
  <si>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</si>
  <si>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</si>
  <si>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</si>
  <si>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</si>
  <si>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</si>
  <si>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</si>
  <si>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</si>
  <si>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</si>
  <si>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</si>
  <si>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</si>
  <si>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</si>
  <si>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</si>
  <si>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</si>
  <si>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</si>
  <si>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</si>
  <si>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</si>
  <si>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</si>
  <si>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</si>
  <si>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</si>
  <si>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</si>
  <si>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</si>
  <si>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</si>
  <si>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</si>
  <si>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</si>
  <si>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</si>
  <si>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</si>
  <si>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</si>
  <si>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</si>
  <si>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</si>
  <si>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</si>
  <si>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</si>
  <si>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</si>
  <si>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</si>
  <si>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</si>
  <si>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</si>
  <si>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</si>
  <si>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</si>
  <si>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</si>
  <si>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</si>
  <si>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</si>
  <si>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</si>
  <si>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</si>
  <si>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</si>
  <si>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</si>
  <si>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</si>
  <si>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</si>
  <si>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</si>
  <si>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</si>
  <si>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</si>
  <si>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</si>
  <si>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</si>
  <si>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</si>
  <si>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</si>
  <si>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</si>
  <si>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</si>
  <si>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</si>
  <si>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</si>
  <si>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</si>
  <si>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</si>
  <si>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</si>
  <si>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</si>
  <si>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</si>
  <si>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</si>
  <si>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</si>
  <si>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</si>
  <si>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</si>
  <si>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</si>
  <si>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</si>
  <si>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</si>
  <si>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</si>
  <si>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</si>
  <si>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</si>
  <si>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</si>
  <si>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</si>
  <si>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</si>
  <si>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</si>
  <si>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</si>
  <si>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</si>
  <si>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</si>
  <si>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</si>
  <si>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</si>
  <si>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</si>
  <si>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</si>
  <si>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</si>
  <si>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</si>
  <si>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</si>
  <si>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</si>
  <si>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</si>
  <si>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</si>
  <si>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</si>
  <si>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</si>
  <si>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</si>
  <si>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</si>
  <si>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</si>
  <si>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</si>
  <si>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</si>
  <si>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</si>
  <si>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</si>
  <si>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</si>
  <si>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</si>
  <si>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</si>
  <si>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</si>
  <si>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</si>
  <si>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</si>
  <si>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</si>
  <si>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</si>
  <si>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</si>
  <si>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</si>
  <si>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</si>
  <si>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</si>
  <si>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</si>
  <si>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</si>
  <si>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</si>
  <si>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</si>
  <si>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</si>
  <si>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</si>
  <si>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</si>
  <si>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</si>
  <si>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</si>
  <si>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</si>
  <si>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</si>
  <si>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</si>
  <si>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</si>
  <si>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</si>
  <si>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</si>
  <si>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</si>
  <si>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</si>
  <si>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</si>
  <si>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</si>
  <si>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</si>
  <si>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</si>
  <si>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</si>
  <si>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</si>
  <si>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</si>
  <si>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</si>
  <si>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</si>
  <si>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</si>
  <si>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</si>
  <si>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</si>
  <si>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</si>
  <si>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</si>
  <si>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</si>
  <si>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</si>
  <si>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</si>
  <si>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</si>
  <si>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</si>
  <si>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</si>
  <si>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</si>
  <si>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</si>
  <si>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</si>
  <si>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</si>
  <si>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</si>
  <si>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</si>
  <si>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</si>
  <si>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</si>
  <si>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</si>
  <si>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</si>
  <si>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</si>
  <si>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</si>
  <si>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</si>
  <si>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</si>
  <si>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</si>
  <si>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</si>
  <si>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</si>
  <si>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</si>
  <si>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</si>
  <si>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</si>
  <si>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</si>
  <si>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</si>
  <si>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</si>
  <si>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</si>
  <si>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</si>
  <si>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</si>
  <si>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</si>
  <si>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</si>
  <si>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</si>
  <si>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</si>
  <si>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</si>
  <si>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</si>
  <si>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</si>
  <si>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</si>
  <si>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</si>
  <si>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</si>
  <si>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</si>
  <si>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</si>
  <si>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</si>
  <si>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</si>
  <si>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</si>
  <si>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</si>
  <si>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</si>
  <si>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</si>
  <si>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</si>
  <si>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</si>
  <si>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</si>
  <si>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</si>
  <si>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</si>
  <si>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</si>
  <si>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</si>
  <si>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</si>
  <si>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</si>
  <si>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</si>
  <si>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</si>
  <si>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</si>
  <si>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</si>
  <si>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</si>
  <si>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</si>
  <si>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</si>
  <si>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</si>
  <si>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</si>
  <si>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</si>
  <si>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</si>
  <si>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</si>
  <si>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</si>
  <si>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</si>
  <si>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</si>
  <si>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</si>
  <si>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</si>
  <si>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</si>
  <si>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</si>
  <si>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</si>
  <si>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</si>
  <si>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</si>
  <si>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</si>
  <si>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</si>
  <si>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</si>
  <si>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</si>
  <si>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</si>
  <si>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</si>
  <si>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</si>
  <si>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</si>
  <si>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</si>
  <si>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</si>
  <si>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</si>
  <si>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</si>
  <si>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</si>
  <si>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</si>
  <si>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</si>
  <si>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</si>
  <si>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</si>
  <si>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</si>
  <si>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</si>
  <si>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</si>
  <si>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</si>
  <si>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</si>
  <si>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</si>
  <si>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</si>
  <si>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</si>
  <si>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</si>
  <si>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</si>
  <si>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</si>
  <si>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</si>
  <si>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</si>
  <si>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</si>
  <si>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</si>
  <si>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</si>
  <si>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</si>
  <si>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</si>
  <si>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</si>
  <si>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</si>
  <si>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</si>
  <si>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</si>
  <si>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</si>
  <si>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</si>
  <si>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</si>
  <si>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</si>
  <si>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</si>
  <si>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</si>
  <si>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</si>
  <si>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</si>
  <si>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</si>
  <si>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</si>
  <si>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</si>
  <si>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</si>
  <si>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</si>
  <si>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</si>
  <si>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</si>
  <si>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</si>
  <si>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</si>
  <si>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</si>
  <si>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</si>
  <si>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</si>
  <si>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</si>
  <si>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</si>
  <si>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</si>
  <si>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</si>
  <si>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</si>
  <si>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</si>
  <si>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</si>
  <si>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</si>
  <si>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</si>
  <si>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</si>
  <si>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</si>
  <si>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</si>
  <si>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</si>
  <si>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</si>
  <si>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</si>
  <si>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</si>
  <si>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</si>
  <si>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</si>
  <si>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</si>
  <si>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</si>
  <si>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</si>
  <si>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</si>
  <si>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</si>
  <si>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</si>
  <si>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</si>
  <si>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</si>
  <si>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</si>
  <si>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</si>
  <si>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</si>
  <si>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</si>
  <si>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</si>
  <si>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</si>
  <si>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</si>
  <si>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</si>
  <si>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</si>
  <si>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</si>
  <si>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</si>
  <si>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</si>
  <si>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</si>
  <si>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</si>
  <si>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</si>
  <si>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</si>
  <si>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</si>
  <si>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</si>
  <si>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</si>
  <si>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</si>
  <si>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</si>
  <si>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</si>
  <si>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</si>
  <si>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</si>
  <si>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</si>
  <si>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</si>
  <si>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</si>
  <si>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</si>
  <si>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</si>
  <si>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</si>
  <si>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</si>
  <si>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</si>
  <si>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</si>
  <si>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</si>
  <si>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</si>
  <si>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</si>
  <si>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</si>
  <si>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</si>
  <si>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</si>
  <si>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</si>
  <si>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</si>
  <si>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</si>
  <si>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</si>
  <si>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</si>
  <si>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</si>
  <si>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</si>
  <si>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</si>
  <si>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</si>
  <si>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</si>
  <si>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</si>
  <si>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</si>
  <si>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</si>
  <si>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</si>
  <si>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</si>
  <si>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</si>
  <si>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</si>
  <si>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</si>
  <si>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</si>
  <si>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</si>
  <si>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</si>
  <si>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</si>
  <si>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</si>
  <si>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</si>
  <si>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</si>
  <si>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</si>
  <si>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</si>
  <si>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</si>
  <si>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</si>
  <si>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</si>
  <si>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</si>
  <si>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</si>
  <si>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</si>
  <si>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</si>
  <si>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</si>
  <si>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</si>
  <si>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</si>
  <si>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</si>
  <si>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</si>
  <si>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</si>
  <si>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</si>
  <si>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</si>
  <si>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</si>
  <si>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</si>
  <si>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</si>
  <si>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</si>
  <si>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</si>
  <si>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</si>
  <si>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</si>
  <si>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</si>
  <si>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</si>
  <si>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</si>
  <si>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</si>
  <si>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</si>
  <si>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</si>
  <si>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</si>
  <si>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</si>
  <si>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</si>
  <si>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</si>
  <si>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</si>
  <si>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</si>
  <si>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</si>
  <si>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</si>
  <si>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</si>
  <si>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</si>
  <si>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</si>
  <si>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</si>
  <si>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</si>
  <si>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</si>
  <si>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</si>
  <si>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</si>
  <si>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</si>
  <si>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</si>
  <si>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</si>
  <si>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</si>
  <si>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</si>
  <si>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</si>
  <si>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</si>
  <si>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</si>
  <si>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</si>
  <si>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</si>
  <si>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</si>
  <si>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</si>
  <si>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</si>
  <si>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</si>
  <si>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</si>
  <si>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</si>
  <si>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</si>
  <si>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</si>
  <si>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</si>
  <si>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</si>
  <si>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</si>
  <si>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</si>
  <si>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</si>
  <si>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</si>
  <si>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</si>
  <si>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</si>
  <si>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</si>
  <si>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</si>
  <si>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</si>
  <si>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</si>
  <si>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</si>
  <si>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</si>
  <si>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</si>
  <si>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</si>
  <si>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</si>
  <si>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</si>
  <si>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</si>
  <si>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</si>
  <si>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</si>
  <si>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</si>
  <si>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</si>
  <si>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</si>
  <si>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</si>
  <si>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</si>
  <si>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</si>
  <si>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</si>
  <si>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</si>
  <si>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</si>
  <si>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</si>
  <si>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</si>
  <si>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</si>
  <si>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</si>
  <si>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</si>
  <si>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</si>
  <si>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</si>
  <si>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</si>
  <si>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</si>
  <si>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</si>
  <si>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</si>
  <si>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</si>
  <si>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</si>
  <si>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</si>
  <si>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</si>
  <si>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</si>
  <si>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</si>
  <si>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</si>
  <si>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</si>
  <si>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</si>
  <si>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</si>
  <si>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</si>
  <si>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</si>
  <si>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</si>
  <si>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</si>
  <si>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</si>
  <si>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</si>
  <si>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</si>
  <si>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</si>
  <si>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</si>
  <si>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</si>
  <si>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</si>
  <si>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</si>
  <si>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</si>
  <si>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</si>
  <si>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</si>
  <si>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</si>
  <si>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</si>
  <si>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</si>
  <si>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</si>
  <si>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</si>
  <si>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</si>
  <si>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</si>
  <si>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</si>
  <si>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</si>
  <si>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</si>
  <si>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</si>
  <si>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</si>
  <si>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</si>
  <si>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</si>
  <si>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</si>
  <si>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</si>
  <si>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</si>
  <si>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</si>
  <si>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</si>
  <si>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</si>
  <si>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</si>
  <si>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</si>
  <si>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</si>
  <si>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</si>
  <si>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</si>
  <si>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</si>
  <si>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</si>
  <si>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</si>
  <si>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</si>
  <si>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</si>
  <si>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</si>
  <si>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</si>
  <si>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</si>
  <si>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</si>
  <si>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</si>
  <si>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</si>
  <si>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</si>
  <si>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</si>
  <si>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</si>
  <si>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</si>
  <si>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</si>
  <si>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</si>
  <si>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</si>
  <si>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</si>
  <si>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</si>
  <si>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</si>
  <si>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</si>
  <si>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</si>
  <si>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</si>
  <si>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</si>
  <si>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</si>
  <si>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</si>
  <si>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</si>
  <si>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</si>
  <si>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</si>
  <si>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</si>
  <si>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</si>
  <si>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</si>
  <si>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</si>
  <si>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</si>
  <si>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</si>
  <si>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</si>
  <si>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</si>
  <si>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</si>
  <si>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</si>
  <si>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</si>
  <si>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</si>
  <si>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</si>
  <si>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</si>
  <si>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</si>
  <si>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</si>
  <si>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</si>
  <si>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</si>
  <si>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</si>
  <si>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</si>
  <si>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</si>
  <si>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</si>
  <si>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</si>
  <si>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</si>
  <si>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</si>
  <si>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</si>
  <si>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</si>
  <si>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</si>
  <si>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</si>
  <si>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</si>
  <si>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</si>
  <si>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</si>
  <si>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</si>
  <si>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</si>
  <si>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</si>
  <si>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</si>
  <si>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</si>
  <si>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</si>
  <si>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</si>
  <si>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</si>
  <si>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</si>
  <si>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</si>
  <si>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</si>
  <si>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</si>
  <si>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</si>
  <si>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</si>
  <si>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</si>
  <si>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</si>
  <si>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</si>
  <si>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</si>
  <si>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</si>
  <si>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</si>
  <si>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</si>
  <si>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</si>
  <si>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</si>
  <si>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</si>
  <si>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</si>
  <si>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</si>
  <si>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</si>
  <si>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</si>
  <si>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</si>
  <si>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</si>
  <si>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</si>
  <si>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</si>
  <si>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</si>
  <si>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</si>
  <si>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</si>
  <si>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</si>
  <si>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</si>
  <si>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</si>
  <si>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</si>
  <si>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</si>
  <si>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</si>
  <si>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</si>
  <si>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</si>
  <si>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</si>
  <si>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</si>
  <si>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</si>
  <si>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</si>
  <si>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</si>
  <si>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</si>
  <si>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</si>
  <si>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</si>
  <si>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</si>
  <si>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</si>
  <si>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</si>
  <si>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</si>
  <si>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</si>
  <si>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</si>
  <si>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</si>
  <si>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</si>
  <si>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</si>
  <si>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</si>
  <si>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</si>
  <si>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</si>
  <si>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</si>
  <si>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</si>
  <si>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</si>
  <si>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</si>
  <si>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</si>
  <si>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</si>
  <si>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</si>
  <si>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</si>
  <si>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</si>
  <si>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</si>
  <si>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</si>
  <si>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</si>
  <si>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</si>
  <si>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</si>
  <si>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</si>
  <si>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</si>
  <si>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</si>
  <si>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</si>
  <si>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</si>
  <si>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</si>
  <si>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</si>
  <si>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</si>
  <si>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</si>
  <si>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</si>
  <si>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</si>
  <si>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</si>
  <si>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</si>
  <si>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</si>
  <si>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</si>
  <si>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</si>
  <si>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</si>
  <si>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</si>
  <si>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</si>
  <si>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</si>
  <si>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</si>
  <si>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</si>
  <si>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</si>
  <si>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</si>
  <si>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</si>
  <si>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</si>
  <si>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</si>
  <si>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</si>
  <si>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</si>
  <si>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</si>
  <si>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</si>
  <si>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</si>
  <si>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</si>
  <si>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</si>
  <si>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</si>
  <si>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</si>
  <si>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</si>
  <si>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</si>
  <si>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</si>
  <si>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</si>
  <si>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</si>
  <si>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</si>
  <si>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</si>
  <si>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</si>
  <si>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</si>
  <si>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</si>
  <si>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</si>
  <si>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</si>
  <si>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</si>
  <si>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</si>
  <si>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</si>
  <si>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</si>
  <si>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</si>
  <si>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</si>
  <si>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</si>
  <si>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</si>
  <si>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</si>
  <si>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</si>
  <si>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</si>
  <si>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</si>
  <si>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</si>
  <si>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</si>
  <si>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</si>
  <si>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</si>
  <si>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</si>
  <si>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</si>
  <si>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</si>
  <si>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</si>
  <si>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</si>
  <si>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</si>
  <si>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</si>
  <si>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</si>
  <si>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</si>
  <si>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</si>
  <si>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</si>
  <si>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</si>
  <si>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</si>
  <si>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</si>
  <si>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</si>
  <si>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</si>
  <si>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</si>
  <si>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</si>
  <si>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</si>
  <si>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</si>
  <si>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</si>
  <si>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</si>
  <si>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</si>
  <si>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</si>
  <si>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</si>
  <si>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</si>
  <si>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</si>
  <si>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</si>
  <si>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</si>
  <si>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</si>
  <si>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</si>
  <si>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</si>
  <si>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</si>
  <si>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</si>
  <si>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</si>
  <si>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</si>
  <si>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</si>
  <si>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</si>
  <si>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</si>
  <si>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</si>
  <si>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</si>
  <si>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</si>
  <si>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</si>
  <si>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</si>
  <si>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</si>
  <si>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</si>
  <si>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</si>
  <si>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</si>
  <si>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</si>
  <si>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</si>
  <si>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</si>
  <si>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</si>
  <si>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</si>
  <si>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</si>
  <si>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</si>
  <si>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</si>
  <si>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</si>
  <si>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</si>
  <si>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</si>
  <si>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</si>
  <si>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</si>
  <si>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</si>
  <si>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</si>
  <si>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</si>
  <si>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</si>
  <si>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</si>
  <si>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</si>
  <si>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</si>
  <si>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</si>
  <si>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</si>
  <si>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</si>
  <si>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</si>
  <si>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</si>
  <si>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</si>
  <si>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</si>
  <si>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</si>
  <si>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</si>
  <si>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</si>
  <si>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</si>
  <si>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</si>
  <si>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</si>
  <si>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</si>
  <si>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</si>
  <si>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</si>
  <si>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</si>
  <si>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</si>
  <si>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</si>
  <si>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</si>
  <si>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</si>
  <si>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</si>
  <si>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</si>
  <si>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</si>
  <si>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</si>
  <si>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</si>
  <si>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</si>
  <si>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</si>
  <si>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</si>
  <si>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</si>
  <si>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</si>
  <si>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</si>
  <si>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</si>
  <si>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</si>
  <si>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</si>
  <si>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</si>
  <si>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</si>
  <si>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</si>
  <si>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</si>
  <si>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</si>
  <si>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</si>
  <si>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</si>
  <si>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</si>
  <si>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</si>
  <si>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</si>
  <si>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</si>
  <si>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</si>
  <si>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</si>
  <si>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</si>
  <si>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</si>
  <si>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</si>
  <si>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</si>
  <si>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</si>
  <si>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</si>
  <si>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</si>
  <si>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</si>
  <si>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</si>
  <si>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</si>
  <si>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</si>
  <si>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</si>
  <si>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</si>
  <si>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</si>
  <si>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</si>
  <si>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</si>
  <si>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</si>
  <si>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</si>
  <si>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</si>
  <si>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</si>
  <si>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</si>
  <si>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</si>
  <si>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</si>
  <si>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</si>
  <si>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</si>
  <si>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</si>
  <si>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</si>
  <si>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</si>
  <si>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</si>
  <si>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</si>
  <si>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</si>
  <si>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</si>
  <si>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</si>
  <si>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</si>
  <si>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</si>
  <si>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</si>
  <si>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</si>
  <si>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</si>
  <si>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</si>
  <si>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</si>
  <si>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</si>
  <si>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</si>
  <si>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</si>
  <si>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</si>
  <si>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</si>
  <si>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</si>
  <si>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</si>
  <si>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</si>
  <si>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</si>
  <si>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</si>
  <si>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</si>
  <si>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</si>
  <si>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</si>
  <si>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</si>
  <si>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</si>
  <si>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</si>
  <si>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</si>
  <si>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</si>
  <si>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</si>
  <si>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</si>
  <si>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</si>
  <si>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</si>
  <si>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</si>
  <si>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</si>
  <si>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</si>
  <si>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</si>
  <si>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</si>
  <si>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</si>
  <si>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</si>
  <si>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</si>
  <si>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</si>
  <si>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</si>
  <si>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</si>
  <si>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</si>
  <si>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</si>
  <si>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</si>
  <si>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</si>
  <si>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</si>
  <si>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</si>
  <si>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</si>
  <si>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</si>
  <si>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</si>
  <si>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</si>
  <si>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</si>
  <si>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</si>
  <si>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</si>
  <si>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</si>
  <si>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</si>
  <si>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</si>
  <si>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</si>
  <si>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</si>
  <si>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</si>
  <si>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</si>
  <si>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</si>
  <si>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</si>
  <si>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</si>
  <si>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</si>
  <si>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</si>
  <si>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</si>
  <si>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</si>
  <si>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</si>
  <si>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</si>
  <si>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</si>
  <si>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</si>
  <si>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</si>
  <si>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</si>
  <si>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</si>
  <si>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</si>
  <si>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</si>
  <si>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</si>
  <si>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</si>
  <si>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</si>
  <si>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</si>
  <si>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</si>
  <si>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</si>
  <si>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</si>
  <si>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</si>
  <si>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</si>
  <si>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</si>
  <si>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</si>
  <si>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</si>
  <si>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</si>
  <si>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</si>
  <si>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</si>
  <si>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</si>
  <si>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</si>
  <si>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</si>
  <si>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</si>
  <si>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</si>
  <si>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</si>
  <si>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</si>
  <si>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</si>
  <si>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</si>
  <si>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</si>
  <si>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</si>
  <si>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</si>
  <si>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</si>
  <si>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</si>
  <si>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</si>
  <si>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</si>
  <si>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</si>
  <si>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</si>
  <si>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</si>
  <si>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</si>
  <si>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</si>
  <si>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</si>
  <si>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</si>
  <si>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</si>
  <si>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</si>
  <si>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</si>
  <si>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</si>
  <si>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</si>
  <si>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</si>
  <si>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</si>
  <si>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</si>
  <si>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</si>
  <si>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</si>
  <si>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</si>
  <si>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</si>
  <si>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</si>
  <si>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</si>
  <si>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</si>
  <si>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</si>
  <si>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</si>
  <si>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</si>
  <si>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</si>
  <si>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</si>
  <si>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</si>
  <si>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</si>
  <si>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</si>
  <si>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</si>
  <si>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</si>
  <si>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</si>
  <si>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</si>
  <si>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</si>
  <si>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</si>
  <si>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</si>
  <si>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</si>
  <si>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</si>
  <si>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</si>
  <si>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</si>
  <si>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</si>
  <si>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</si>
  <si>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</si>
  <si>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</si>
  <si>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</si>
  <si>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</si>
  <si>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</si>
  <si>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</si>
  <si>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</si>
  <si>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</si>
  <si>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</si>
  <si>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</si>
  <si>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</si>
  <si>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</si>
  <si>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</si>
  <si>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</si>
  <si>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</si>
  <si>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</si>
  <si>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</si>
  <si>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</si>
  <si>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</si>
  <si>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</si>
  <si>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</si>
  <si>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</si>
  <si>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</si>
  <si>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</si>
  <si>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</si>
  <si>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</si>
  <si>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</si>
  <si>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</si>
  <si>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</si>
  <si>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</si>
  <si>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</si>
  <si>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</si>
  <si>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08:12/Lic. 08:50/Em deslocamento</t>
  </si>
  <si>
    <t>Macro 1 08:59/</t>
  </si>
  <si>
    <t>Turma pronta 08:30/Aguardando oportunidade</t>
  </si>
  <si>
    <t>Antònio</t>
  </si>
  <si>
    <t>Turma pronta 08:19/Aguardando turma do Edvan ficar pronta</t>
  </si>
  <si>
    <t>Edvan</t>
  </si>
  <si>
    <t>Alívio de tensão - Condicionado à temperatura</t>
  </si>
  <si>
    <t>Turma fazendo limpeza no local, sem previsão de pronto</t>
  </si>
  <si>
    <t>ZRX133</t>
  </si>
  <si>
    <t>ZRX-ZIQ</t>
  </si>
  <si>
    <t>ZRXZIQ</t>
  </si>
  <si>
    <t>Claudemir</t>
  </si>
  <si>
    <t>Inspeção R7D</t>
  </si>
  <si>
    <t>Prev. macro 1 09:30</t>
  </si>
  <si>
    <t>Turma pronta 07:34/Intervalo aberto  das 07:42 até 10:42</t>
  </si>
  <si>
    <t>Ednan</t>
  </si>
  <si>
    <t>Socaria mecanizada para retirada de restrição (Sombra intervalo Expansão)</t>
  </si>
  <si>
    <t>1 (Lucas)</t>
  </si>
  <si>
    <t>Macro 1 08:10/Lic. 08:13/Em deslocamento</t>
  </si>
  <si>
    <t>Solda - Condicionado à temperatura (Soldas na VIA1 e VIA2 / Sombra intervalo Expansão)</t>
  </si>
  <si>
    <t>Turma pronta 07:29/Intervalo aberto das 07:41 até 10:42</t>
  </si>
  <si>
    <t>Substituição de dormentes na ponte</t>
  </si>
  <si>
    <t>Turma solicitou no km 105+600 para trocar jacaré/ Em preparação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</si>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</sst>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AM1" activePane="topRight" state="frozen"/>
      <selection pane="topRight" activeCell="AR217" sqref="AR2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1489</v>
      </c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1490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1491</v>
      </c>
      <c r="BK211" s="20" t="s">
        <v>1492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1493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303"/>
      <c r="F212" s="304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305">
        <v>73</v>
      </c>
      <c r="K212" s="305">
        <v>243.279</v>
      </c>
      <c r="L212" s="117">
        <v>373.58800000000002</v>
      </c>
      <c r="M212" s="141" t="s">
        <v>1494</v>
      </c>
      <c r="N212" s="141" t="s">
        <v>1495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30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30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1496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304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307">
        <f>IF(BS_CONTROLE[[#This Row],[SUB]]=0, "-", BS_CONTROLE[[#This Row],[SUB]])</f>
        <v>73</v>
      </c>
      <c r="AP212" s="117">
        <f>BS_CONTROLE[[#This Row],[KM - Inicio]]</f>
        <v>243.279</v>
      </c>
      <c r="AQ212" s="30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30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30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1497</v>
      </c>
      <c r="BK213" s="18" t="s">
        <v>1497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1490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303"/>
      <c r="F215" s="304"/>
      <c r="G215" s="177"/>
      <c r="H215" s="200"/>
      <c r="I215" s="158"/>
      <c r="J215" s="305"/>
      <c r="K215" s="305"/>
      <c r="L215" s="117"/>
      <c r="M215" s="141"/>
      <c r="N215" s="141"/>
      <c r="O215" s="118"/>
      <c r="P215" s="118"/>
      <c r="Q215" s="117"/>
      <c r="R215" s="10"/>
      <c r="S215" s="306"/>
      <c r="T215" s="306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304"/>
      <c r="AJ215" s="9"/>
      <c r="AK215" s="34"/>
      <c r="AL215" s="34"/>
      <c r="AM215" s="117"/>
      <c r="AN215" s="117"/>
      <c r="AO215" s="307"/>
      <c r="AP215" s="117"/>
      <c r="AQ215" s="30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308"/>
      <c r="BD215" s="308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1498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1499</v>
      </c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303"/>
      <c r="F217" s="304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305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304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307">
        <f>IF(BS_CONTROLE[[#This Row],[SUB]]=0, "-", BS_CONTROLE[[#This Row],[SUB]])</f>
        <v>73</v>
      </c>
      <c r="AP217" s="117">
        <f>BS_CONTROLE[[#This Row],[KM - Inicio]]</f>
        <v>57.2</v>
      </c>
      <c r="AQ217" s="30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1500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1490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1501</v>
      </c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1490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1501</v>
      </c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303"/>
      <c r="F220" s="304"/>
      <c r="G220" s="177" t="str">
        <f>IF(D220="","*",VLOOKUP(F220,BS_ATIVIDADE[],3,FALSE))</f>
        <v>*</v>
      </c>
      <c r="H220" s="200"/>
      <c r="I220" s="158"/>
      <c r="J220" s="141">
        <v>73</v>
      </c>
      <c r="K220" s="305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30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30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307">
        <f>IF(BS_CONTROLE[[#This Row],[SUB]]=0, "-", BS_CONTROLE[[#This Row],[SUB]])</f>
        <v>73</v>
      </c>
      <c r="AP220" s="117">
        <f>BS_CONTROLE[[#This Row],[KM - Inicio]]</f>
        <v>0</v>
      </c>
      <c r="AQ220" s="30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308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308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1502</v>
      </c>
      <c r="W221" s="117" t="s">
        <v>1490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1503</v>
      </c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1504</v>
      </c>
      <c r="W222" s="117" t="s">
        <v>1505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1506</v>
      </c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/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1507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1508</v>
      </c>
      <c r="N223" s="141" t="s">
        <v>1509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1510</v>
      </c>
      <c r="W223" s="117" t="s">
        <v>1511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tr">
        <f>BS_CONTROLE[[#This Row],[Local - Encerramento]]</f>
        <v>ZIQ2</v>
      </c>
      <c r="AM223" s="117" t="str">
        <f>IF(BS_CONTROLE[[#This Row],[Entre - Estações]]=0, "-", BS_CONTROLE[[#This Row],[Entre - Estações]])</f>
        <v>ZRX-ZIQ</v>
      </c>
      <c r="AN223" s="117" t="str">
        <f>IF(BS_CONTROLE[[#This Row],[SB]]=0, "-", BS_CONTROLE[[#This Row],[SB]])</f>
        <v>ZRXZIQ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>
        <f>BS_CONTROLE[[#This Row],[KM - Inicio]]</f>
        <v>132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1</v>
      </c>
      <c r="BI223" s="18"/>
      <c r="BJ223" s="18" t="s">
        <v>1512</v>
      </c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/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0.44583333333333336</v>
      </c>
      <c r="AU224" s="166"/>
      <c r="AV224" s="166"/>
      <c r="AW224" s="15"/>
      <c r="AX224" s="15"/>
      <c r="AY224" s="12">
        <f t="shared" si="57"/>
        <v>0.125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1513</v>
      </c>
      <c r="BK224" s="19"/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1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1514</v>
      </c>
      <c r="W225" s="117" t="s">
        <v>1515</v>
      </c>
      <c r="X225" s="116" t="s">
        <v>519</v>
      </c>
      <c r="Y225" s="143" t="s">
        <v>522</v>
      </c>
      <c r="Z225" s="116" t="s">
        <v>520</v>
      </c>
      <c r="AA225" s="117" t="s">
        <v>1516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1517</v>
      </c>
      <c r="BK225" s="19"/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1518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0.44583333333333336</v>
      </c>
      <c r="AU226" s="166"/>
      <c r="AV226" s="166"/>
      <c r="AW226" s="15"/>
      <c r="AX226" s="15"/>
      <c r="AY226" s="12">
        <f t="shared" si="57"/>
        <v>0.1256944444444445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1519</v>
      </c>
      <c r="BK226" s="19"/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0.75416666666666698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1520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tr">
        <f>IF(BS_CONTROLE[[#This Row],[Atividade]]=0, "-", BS_CONTROLE[[#This Row],[Atividade]])</f>
        <v>PDM - DORMENTE - PONTE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ZBM-ZHO</v>
      </c>
      <c r="AN227" s="117" t="str">
        <f>IF(BS_CONTROLE[[#This Row],[SB]]=0, "-", BS_CONTROLE[[#This Row],[SB]])</f>
        <v>K57ZHO</v>
      </c>
      <c r="AO227" s="117">
        <f>IF(BS_CONTROLE[[#This Row],[SUB]]=0, "-", BS_CONTROLE[[#This Row],[SUB]])</f>
        <v>68</v>
      </c>
      <c r="AP227" s="117">
        <f>BS_CONTROLE[[#This Row],[KM - Inicio]]</f>
        <v>58.3</v>
      </c>
      <c r="AQ227" s="117">
        <f>BS_CONTROLE[[#This Row],[KM - Inicio]]</f>
        <v>58.3</v>
      </c>
      <c r="AR227" s="120"/>
      <c r="AS227" s="120"/>
      <c r="AT227" s="120"/>
      <c r="AU227" s="166"/>
      <c r="AV227" s="166"/>
      <c r="AW227" s="15"/>
      <c r="AX227" s="15"/>
      <c r="AY227" s="12">
        <f t="shared" si="57"/>
        <v>0</v>
      </c>
      <c r="AZ227" s="192"/>
      <c r="BA227" s="121"/>
      <c r="BB227" s="10" t="str">
        <f>IFERROR(_xlfn.XLOOKUP(AI227, BS_ATIVIDADE[ATIVIDADE],BS_ATIVIDADE[UNIDADE] ), "*")</f>
        <v>M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7" s="187" t="str">
        <f>BS_CONTROLE[[#This Row],[Responsavel pelo boletim]]</f>
        <v>Juscélio</v>
      </c>
      <c r="BG227" s="17"/>
      <c r="BH227" s="18">
        <v>1</v>
      </c>
      <c r="BI227" s="18"/>
      <c r="BJ227" s="18" t="s">
        <v>1521</v>
      </c>
      <c r="BK227" s="19"/>
      <c r="BL227" s="17"/>
      <c r="BM227" s="144" t="s">
        <v>539</v>
      </c>
      <c r="BN227" s="144" t="s">
        <v>568</v>
      </c>
      <c r="BO227" s="144" t="s">
        <v>619</v>
      </c>
      <c r="BP227" s="20" t="s">
        <v>1522</v>
      </c>
      <c r="BQ227" s="13" t="str">
        <f t="shared" si="58"/>
        <v>Produção e Intervalo</v>
      </c>
      <c r="BR227" s="21">
        <f t="shared" si="59"/>
        <v>0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33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19" operator="equal">
      <formula>"NÃO"</formula>
    </cfRule>
    <cfRule type="cellIs" dxfId="235" priority="520" operator="equal">
      <formula>"SIM"</formula>
    </cfRule>
  </conditionalFormatting>
  <conditionalFormatting sqref="AZ365:AZ823 AZ6:AZ363">
    <cfRule type="expression" dxfId="234" priority="42975">
      <formula>#REF!=1</formula>
    </cfRule>
  </conditionalFormatting>
  <conditionalFormatting sqref="BF65 V65 U6:U64 U66:U825 AY6:AY844 BE6:BE844">
    <cfRule type="cellIs" dxfId="233" priority="42959" operator="equal">
      <formula>"ERRO"</formula>
    </cfRule>
  </conditionalFormatting>
  <conditionalFormatting sqref="BQ6:BQ191 BQ193:BQ827">
    <cfRule type="cellIs" dxfId="232" priority="42954" operator="equal">
      <formula>"Produção e Intervalo"</formula>
    </cfRule>
    <cfRule type="cellIs" dxfId="231" priority="42955" operator="equal">
      <formula>"Aderente"</formula>
    </cfRule>
    <cfRule type="cellIs" dxfId="230" priority="42956" operator="equal">
      <formula>"Intervalo"</formula>
    </cfRule>
    <cfRule type="cellIs" dxfId="229" priority="42957" operator="equal">
      <formula>"Produção"</formula>
    </cfRule>
    <cfRule type="cellIs" dxfId="228" priority="42958" operator="equal">
      <formula>"ERRO"</formula>
    </cfRule>
  </conditionalFormatting>
  <conditionalFormatting sqref="BR6:BS844">
    <cfRule type="cellIs" dxfId="227" priority="42936" operator="equal">
      <formula>"*"</formula>
    </cfRule>
    <cfRule type="cellIs" dxfId="226" priority="42937" operator="greaterThanOrEqual">
      <formula>1</formula>
    </cfRule>
    <cfRule type="cellIs" dxfId="225" priority="42938" operator="lessThan">
      <formula>1</formula>
    </cfRule>
  </conditionalFormatting>
  <conditionalFormatting sqref="BH826 BH449:BH823 BH6:BH27 BH28:BI34 BH35:BH84 BH85:BI88 BH89:BH446">
    <cfRule type="iconSet" priority="44759">
      <iconSet showValue="0">
        <cfvo type="percent" val="0"/>
        <cfvo type="num" val="1"/>
        <cfvo type="num" val="1" gte="0"/>
      </iconSet>
    </cfRule>
    <cfRule type="iconSet" priority="4476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844 BK200:BK210 BK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76">
      <formula>#REF!=1</formula>
    </cfRule>
  </conditionalFormatting>
  <conditionalFormatting sqref="BP1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3:BK236 BK216:BK229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9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0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46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9">
    <cfRule type="iconSet" priority="4484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57" operator="equal">
      <formula>"OPORTUNIDADE"</formula>
    </cfRule>
  </conditionalFormatting>
  <conditionalFormatting sqref="Z230">
    <cfRule type="cellIs" dxfId="222" priority="355" operator="equal">
      <formula>"NÃO"</formula>
    </cfRule>
    <cfRule type="cellIs" dxfId="221" priority="356" operator="equal">
      <formula>"SIM"</formula>
    </cfRule>
  </conditionalFormatting>
  <conditionalFormatting sqref="Z232">
    <cfRule type="cellIs" dxfId="220" priority="354" operator="equal">
      <formula>"OPORTUNIDADE"</formula>
    </cfRule>
  </conditionalFormatting>
  <conditionalFormatting sqref="Z232">
    <cfRule type="cellIs" dxfId="219" priority="352" operator="equal">
      <formula>"NÃO"</formula>
    </cfRule>
    <cfRule type="cellIs" dxfId="218" priority="353" operator="equal">
      <formula>"SIM"</formula>
    </cfRule>
  </conditionalFormatting>
  <conditionalFormatting sqref="BP219:BP22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47" operator="equal">
      <formula>"OPORTUNIDADE"</formula>
    </cfRule>
  </conditionalFormatting>
  <conditionalFormatting sqref="Y230">
    <cfRule type="cellIs" dxfId="216" priority="345" operator="equal">
      <formula>"NÃO"</formula>
    </cfRule>
    <cfRule type="cellIs" dxfId="215" priority="346" operator="equal">
      <formula>"SIM"</formula>
    </cfRule>
  </conditionalFormatting>
  <conditionalFormatting sqref="Y232">
    <cfRule type="cellIs" dxfId="214" priority="344" operator="equal">
      <formula>"OPORTUNIDADE"</formula>
    </cfRule>
  </conditionalFormatting>
  <conditionalFormatting sqref="Y232">
    <cfRule type="cellIs" dxfId="213" priority="342" operator="equal">
      <formula>"NÃO"</formula>
    </cfRule>
    <cfRule type="cellIs" dxfId="212" priority="343" operator="equal">
      <formula>"SIM"</formula>
    </cfRule>
  </conditionalFormatting>
  <conditionalFormatting sqref="BP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293" operator="equal">
      <formula>"OPORTUNIDADE"</formula>
    </cfRule>
  </conditionalFormatting>
  <conditionalFormatting sqref="Z249">
    <cfRule type="cellIs" dxfId="210" priority="291" operator="equal">
      <formula>"NÃO"</formula>
    </cfRule>
    <cfRule type="cellIs" dxfId="209" priority="292" operator="equal">
      <formula>"SIM"</formula>
    </cfRule>
  </conditionalFormatting>
  <conditionalFormatting sqref="Y249:Y253">
    <cfRule type="cellIs" dxfId="208" priority="290" operator="equal">
      <formula>"OPORTUNIDADE"</formula>
    </cfRule>
  </conditionalFormatting>
  <conditionalFormatting sqref="Y249:Y253">
    <cfRule type="cellIs" dxfId="207" priority="288" operator="equal">
      <formula>"NÃO"</formula>
    </cfRule>
    <cfRule type="cellIs" dxfId="206" priority="289" operator="equal">
      <formula>"SIM"</formula>
    </cfRule>
  </conditionalFormatting>
  <conditionalFormatting sqref="Y247">
    <cfRule type="cellIs" dxfId="205" priority="287" operator="equal">
      <formula>"OPORTUNIDADE"</formula>
    </cfRule>
  </conditionalFormatting>
  <conditionalFormatting sqref="Y247">
    <cfRule type="cellIs" dxfId="204" priority="285" operator="equal">
      <formula>"NÃO"</formula>
    </cfRule>
    <cfRule type="cellIs" dxfId="203" priority="286" operator="equal">
      <formula>"SIM"</formula>
    </cfRule>
  </conditionalFormatting>
  <conditionalFormatting sqref="Y246">
    <cfRule type="cellIs" dxfId="202" priority="284" operator="equal">
      <formula>"OPORTUNIDADE"</formula>
    </cfRule>
  </conditionalFormatting>
  <conditionalFormatting sqref="Y246">
    <cfRule type="cellIs" dxfId="201" priority="282" operator="equal">
      <formula>"NÃO"</formula>
    </cfRule>
    <cfRule type="cellIs" dxfId="200" priority="283" operator="equal">
      <formula>"SIM"</formula>
    </cfRule>
  </conditionalFormatting>
  <conditionalFormatting sqref="Y245">
    <cfRule type="cellIs" dxfId="199" priority="281" operator="equal">
      <formula>"OPORTUNIDADE"</formula>
    </cfRule>
  </conditionalFormatting>
  <conditionalFormatting sqref="Y245">
    <cfRule type="cellIs" dxfId="198" priority="279" operator="equal">
      <formula>"NÃO"</formula>
    </cfRule>
    <cfRule type="cellIs" dxfId="197" priority="280" operator="equal">
      <formula>"SIM"</formula>
    </cfRule>
  </conditionalFormatting>
  <conditionalFormatting sqref="Y244">
    <cfRule type="cellIs" dxfId="196" priority="278" operator="equal">
      <formula>"OPORTUNIDADE"</formula>
    </cfRule>
  </conditionalFormatting>
  <conditionalFormatting sqref="Y244">
    <cfRule type="cellIs" dxfId="195" priority="276" operator="equal">
      <formula>"NÃO"</formula>
    </cfRule>
    <cfRule type="cellIs" dxfId="194" priority="277" operator="equal">
      <formula>"SIM"</formula>
    </cfRule>
  </conditionalFormatting>
  <conditionalFormatting sqref="Y243">
    <cfRule type="cellIs" dxfId="193" priority="275" operator="equal">
      <formula>"OPORTUNIDADE"</formula>
    </cfRule>
  </conditionalFormatting>
  <conditionalFormatting sqref="Y243">
    <cfRule type="cellIs" dxfId="192" priority="273" operator="equal">
      <formula>"NÃO"</formula>
    </cfRule>
    <cfRule type="cellIs" dxfId="191" priority="274" operator="equal">
      <formula>"SIM"</formula>
    </cfRule>
  </conditionalFormatting>
  <conditionalFormatting sqref="Y242">
    <cfRule type="cellIs" dxfId="190" priority="272" operator="equal">
      <formula>"OPORTUNIDADE"</formula>
    </cfRule>
  </conditionalFormatting>
  <conditionalFormatting sqref="Y242">
    <cfRule type="cellIs" dxfId="189" priority="270" operator="equal">
      <formula>"NÃO"</formula>
    </cfRule>
    <cfRule type="cellIs" dxfId="188" priority="271" operator="equal">
      <formula>"SIM"</formula>
    </cfRule>
  </conditionalFormatting>
  <conditionalFormatting sqref="BQ192">
    <cfRule type="cellIs" dxfId="187" priority="265" operator="equal">
      <formula>"Produção e Intervalo"</formula>
    </cfRule>
    <cfRule type="cellIs" dxfId="186" priority="266" operator="equal">
      <formula>"Aderente"</formula>
    </cfRule>
    <cfRule type="cellIs" dxfId="185" priority="267" operator="equal">
      <formula>"Intervalo"</formula>
    </cfRule>
    <cfRule type="cellIs" dxfId="184" priority="268" operator="equal">
      <formula>"Produção"</formula>
    </cfRule>
    <cfRule type="cellIs" dxfId="183" priority="269" operator="equal">
      <formula>"ERRO"</formula>
    </cfRule>
  </conditionalFormatting>
  <conditionalFormatting sqref="BJ203:BK20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58" operator="equal">
      <formula>"OPORTUNIDADE"</formula>
    </cfRule>
  </conditionalFormatting>
  <conditionalFormatting sqref="Y260">
    <cfRule type="cellIs" dxfId="181" priority="256" operator="equal">
      <formula>"NÃO"</formula>
    </cfRule>
    <cfRule type="cellIs" dxfId="180" priority="257" operator="equal">
      <formula>"SIM"</formula>
    </cfRule>
  </conditionalFormatting>
  <conditionalFormatting sqref="Y268">
    <cfRule type="cellIs" dxfId="179" priority="252" operator="equal">
      <formula>"OPORTUNIDADE"</formula>
    </cfRule>
  </conditionalFormatting>
  <conditionalFormatting sqref="Y268">
    <cfRule type="cellIs" dxfId="178" priority="250" operator="equal">
      <formula>"NÃO"</formula>
    </cfRule>
    <cfRule type="cellIs" dxfId="177" priority="251" operator="equal">
      <formula>"SIM"</formula>
    </cfRule>
  </conditionalFormatting>
  <conditionalFormatting sqref="BP2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33" operator="equal">
      <formula>"OPORTUNIDADE"</formula>
    </cfRule>
  </conditionalFormatting>
  <conditionalFormatting sqref="Y280:Z280">
    <cfRule type="cellIs" dxfId="175" priority="231" operator="equal">
      <formula>"NÃO"</formula>
    </cfRule>
    <cfRule type="cellIs" dxfId="174" priority="232" operator="equal">
      <formula>"SIM"</formula>
    </cfRule>
  </conditionalFormatting>
  <conditionalFormatting sqref="BP26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26" operator="equal">
      <formula>"OPORTUNIDADE"</formula>
    </cfRule>
  </conditionalFormatting>
  <conditionalFormatting sqref="Z277">
    <cfRule type="cellIs" dxfId="172" priority="224" operator="equal">
      <formula>"NÃO"</formula>
    </cfRule>
    <cfRule type="cellIs" dxfId="171" priority="225" operator="equal">
      <formula>"SIM"</formula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75" operator="equal">
      <formula>"OPORTUNIDADE"</formula>
    </cfRule>
  </conditionalFormatting>
  <conditionalFormatting sqref="Y6:Z25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Z18">
    <cfRule type="cellIs" dxfId="167" priority="172" operator="equal">
      <formula>"OPORTUNIDADE"</formula>
    </cfRule>
  </conditionalFormatting>
  <conditionalFormatting sqref="Z18">
    <cfRule type="cellIs" dxfId="166" priority="170" operator="equal">
      <formula>"NÃO"</formula>
    </cfRule>
    <cfRule type="cellIs" dxfId="165" priority="171" operator="equal">
      <formula>"SIM"</formula>
    </cfRule>
  </conditionalFormatting>
  <conditionalFormatting sqref="Y18">
    <cfRule type="cellIs" dxfId="164" priority="169" operator="equal">
      <formula>"OPORTUNIDADE"</formula>
    </cfRule>
  </conditionalFormatting>
  <conditionalFormatting sqref="Y18">
    <cfRule type="cellIs" dxfId="163" priority="167" operator="equal">
      <formula>"NÃO"</formula>
    </cfRule>
    <cfRule type="cellIs" dxfId="162" priority="168" operator="equal">
      <formula>"SIM"</formula>
    </cfRule>
  </conditionalFormatting>
  <conditionalFormatting sqref="Z23">
    <cfRule type="cellIs" dxfId="161" priority="166" operator="equal">
      <formula>"OPORTUNIDADE"</formula>
    </cfRule>
  </conditionalFormatting>
  <conditionalFormatting sqref="Z23">
    <cfRule type="cellIs" dxfId="160" priority="164" operator="equal">
      <formula>"NÃO"</formula>
    </cfRule>
    <cfRule type="cellIs" dxfId="159" priority="165" operator="equal">
      <formula>"SIM"</formula>
    </cfRule>
  </conditionalFormatting>
  <conditionalFormatting sqref="Y23">
    <cfRule type="cellIs" dxfId="158" priority="163" operator="equal">
      <formula>"OPORTUNIDADE"</formula>
    </cfRule>
  </conditionalFormatting>
  <conditionalFormatting sqref="Y23">
    <cfRule type="cellIs" dxfId="157" priority="161" operator="equal">
      <formula>"NÃO"</formula>
    </cfRule>
    <cfRule type="cellIs" dxfId="156" priority="162" operator="equal">
      <formula>"SIM"</formula>
    </cfRule>
  </conditionalFormatting>
  <conditionalFormatting sqref="BK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3" sqref="F300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0" t="s">
        <v>1523</v>
      </c>
      <c r="D5" s="291"/>
      <c r="E5" s="291"/>
      <c r="F5" s="291"/>
      <c r="G5" s="291"/>
      <c r="H5" s="291"/>
      <c r="I5" s="291"/>
      <c r="J5" s="292"/>
      <c r="K5" s="293" t="s">
        <v>1524</v>
      </c>
      <c r="L5" s="294"/>
      <c r="M5" s="294"/>
      <c r="N5" s="294"/>
      <c r="O5" s="295" t="s">
        <v>1525</v>
      </c>
      <c r="P5" s="296"/>
    </row>
    <row r="6" spans="1:16" s="81" customFormat="1" ht="15" customHeight="1">
      <c r="A6" s="73" t="s">
        <v>1526</v>
      </c>
      <c r="B6" s="82" t="s">
        <v>1527</v>
      </c>
      <c r="C6" s="83" t="s">
        <v>1062</v>
      </c>
      <c r="D6" s="84" t="s">
        <v>1063</v>
      </c>
      <c r="E6" s="83" t="s">
        <v>1528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1529</v>
      </c>
      <c r="M6" s="87" t="s">
        <v>708</v>
      </c>
      <c r="N6" s="88" t="s">
        <v>1057</v>
      </c>
      <c r="O6" s="204" t="s">
        <v>1100</v>
      </c>
      <c r="P6" s="149" t="s">
        <v>1530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Ag. TP pronto para alinhamento de intervalo na oportunidade com o CCO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teve problema com a abertura do boletim, o mesmo entra em vigor a partir das 10h00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Ag. Solicitar MC1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realizando bandeiramento do local de trabalho / Ag. Pronto para alinhamento de FX em oportunidade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Ag. Solicitar MC1 para alinhamento de FX com o CCO / Prev. 09h00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Ag. Finalizar abastecimento da locomotiva em ZTO / Após solicita para deslocar ZTO-ZMA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 atividade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na oficina devido avaria no caminhã / Sem previsão de ficar pronto no local programado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08h15 para exec. de solda no km 112+000 em 111ZCD / CCO analisando possibilidade de FX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Turma em deslocamento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Prev. macro 1 09h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334+300/Em deslocamento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2</v>
      </c>
      <c r="P214" s="182" t="str">
        <f>IF($A$2=1,IF(SP_NORTE!BJ216="","*",SP_NORTE!BJ216),IF(SP_NORTE!BK216="","*",SP_NORTE!BK216))</f>
        <v>Macro 1 08:12/Lic. 08:50/Em deslocamento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Turma pronta 08:30/Aguardando oportunidade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Turma pronta 08:30/Aguardando oportunidade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Turma pronta 08:19/Aguardando turma do Edvan ficar pronta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Turma fazendo limpeza no local, sem previsão de pronto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ZRX-ZIQ</v>
      </c>
      <c r="M219" s="90">
        <f>IF(SP_NORTE!AP223="","*",SP_NORTE!AP223)</f>
        <v>132</v>
      </c>
      <c r="N219" s="90" t="str">
        <f>IF(SP_NORTE!AM223="","*",SP_NORTE!AM223)</f>
        <v>ZRX-ZIQ</v>
      </c>
      <c r="O219" s="122">
        <f>IF(SP_NORTE!BH223="","*",SP_NORTE!BH223)</f>
        <v>1</v>
      </c>
      <c r="P219" s="182" t="str">
        <f>IF($A$2=1,IF(SP_NORTE!BJ223="","*",SP_NORTE!BJ223),IF(SP_NORTE!BK223="","*",SP_NORTE!BK223))</f>
        <v>Prev. macro 1 09:30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>
        <f>IF(SP_NORTE!BH224="","*",SP_NORTE!BH224)</f>
        <v>2</v>
      </c>
      <c r="P220" s="182" t="str">
        <f>IF($A$2=1,IF(SP_NORTE!BJ224="","*",SP_NORTE!BJ224),IF(SP_NORTE!BK224="","*",SP_NORTE!BK224))</f>
        <v>Turma pronta 07:34/Intervalo aberto  das 07:42 até 10:42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Macro 1 08:10/Lic. 08:13/Em deslocamento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>
        <f>IF(SP_NORTE!BH226="","*",SP_NORTE!BH226)</f>
        <v>2</v>
      </c>
      <c r="P222" s="182" t="str">
        <f>IF($A$2=1,IF(SP_NORTE!BJ226="","*",SP_NORTE!BJ226),IF(SP_NORTE!BK226="","*",SP_NORTE!BK226))</f>
        <v>Turma pronta 07:29/Intervalo aberto das 07:41 até 10:42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ZBM-ZHO</v>
      </c>
      <c r="M223" s="90">
        <f>IF(SP_NORTE!AP227="","*",SP_NORTE!AP227)</f>
        <v>58.3</v>
      </c>
      <c r="N223" s="90" t="str">
        <f>IF(SP_NORTE!AM227="","*",SP_NORTE!AM227)</f>
        <v>ZBM-ZHO</v>
      </c>
      <c r="O223" s="122">
        <f>IF(SP_NORTE!BH227="","*",SP_NORTE!BH227)</f>
        <v>1</v>
      </c>
      <c r="P223" s="182" t="str">
        <f>IF($A$2=1,IF(SP_NORTE!BJ227="","*",SP_NORTE!BJ227),IF(SP_NORTE!BK227="","*",SP_NORTE!BK227))</f>
        <v>Turma solicitou no km 105+600 para trocar jacaré/ Em preparação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1531</v>
      </c>
      <c r="V1" s="302"/>
      <c r="W1" s="302"/>
    </row>
    <row r="2" spans="1:23" s="91" customFormat="1">
      <c r="A2" s="94" t="s">
        <v>1532</v>
      </c>
      <c r="B2" s="94" t="s">
        <v>1527</v>
      </c>
      <c r="C2" s="94" t="s">
        <v>508</v>
      </c>
      <c r="D2" s="95" t="s">
        <v>1062</v>
      </c>
      <c r="E2" s="95" t="s">
        <v>1063</v>
      </c>
      <c r="F2" s="95" t="s">
        <v>1526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1533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1534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1535</v>
      </c>
      <c r="C2" s="134" t="s">
        <v>1047</v>
      </c>
      <c r="D2" s="83" t="s">
        <v>1049</v>
      </c>
      <c r="E2" s="83" t="s">
        <v>1536</v>
      </c>
      <c r="F2" s="111" t="s">
        <v>1537</v>
      </c>
      <c r="G2" s="83" t="s">
        <v>1538</v>
      </c>
      <c r="H2" s="83" t="s">
        <v>1539</v>
      </c>
      <c r="I2" s="83" t="s">
        <v>1540</v>
      </c>
      <c r="J2" s="83" t="s">
        <v>1541</v>
      </c>
      <c r="K2" s="85" t="s">
        <v>1542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2025-11-13T12:26:50Z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