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96" documentId="8_{B6337239-1A00-434D-AAD0-422EA1FEB5AE}" xr6:coauthVersionLast="47" xr6:coauthVersionMax="47" xr10:uidLastSave="{9DE1A0DF-ED92-4FDB-88EA-1860858A3F7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 a="1"/>
  <c r="N64" i="1"/>
  <c r="N65" i="1" a="1"/>
  <c r="N65" i="1"/>
  <c r="N66" i="1" a="1"/>
  <c r="N66" i="1"/>
  <c r="N67" i="1" a="1"/>
  <c r="N67" i="1"/>
  <c r="N68" i="1" a="1"/>
  <c r="N68" i="1"/>
  <c r="H72" i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L69" i="16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L70" i="16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L72" i="16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<sst xmlns="http://schemas.openxmlformats.org/spreadsheetml/2006/main" count="4848" uniqueCount="1448">
  <si>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</si>
  <si>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</si>
  <si>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</si>
  <si>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</si>
  <si>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</si>
  <si>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</si>
  <si>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</si>
  <si>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</si>
  <si>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</si>
  <si>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</si>
  <si>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</si>
  <si>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</si>
  <si>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</si>
  <si>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</si>
  <si>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</si>
  <si>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</si>
  <si>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</si>
  <si>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</si>
  <si>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</si>
  <si>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</si>
  <si>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</si>
  <si>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</si>
  <si>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</si>
  <si>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</si>
  <si>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</si>
  <si>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</si>
  <si>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</si>
  <si>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</si>
  <si>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</si>
  <si>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</si>
  <si>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</si>
  <si>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</si>
  <si>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</si>
  <si>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</si>
  <si>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</si>
  <si>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</si>
  <si>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</si>
  <si>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</si>
  <si>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</si>
  <si>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</si>
  <si>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</si>
  <si>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</si>
  <si>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</si>
  <si>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</si>
  <si>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</si>
  <si>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</si>
  <si>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</si>
  <si>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</si>
  <si>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</si>
  <si>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</si>
  <si>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</si>
  <si>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</si>
  <si>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</si>
  <si>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</si>
  <si>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</si>
  <si>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</si>
  <si>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</si>
  <si>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</si>
  <si>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</si>
  <si>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</si>
  <si>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</si>
  <si>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</si>
  <si>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</si>
  <si>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</si>
  <si>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</si>
  <si>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</si>
  <si>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</si>
  <si>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</si>
  <si>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</si>
  <si>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</si>
  <si>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</si>
  <si>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</si>
  <si>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</si>
  <si>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</si>
  <si>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</si>
  <si>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</si>
  <si>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</si>
  <si>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</si>
  <si>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</si>
  <si>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</si>
  <si>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</si>
  <si>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</si>
  <si>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</si>
  <si>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</si>
  <si>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</si>
  <si>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</si>
  <si>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</si>
  <si>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</si>
  <si>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</si>
  <si>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</si>
  <si>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</si>
  <si>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</si>
  <si>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</si>
  <si>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</si>
  <si>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</si>
  <si>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</si>
  <si>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</si>
  <si>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</si>
  <si>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</si>
  <si>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</si>
  <si>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</si>
  <si>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</si>
  <si>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</si>
  <si>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</si>
  <si>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</si>
  <si>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</si>
  <si>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</si>
  <si>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</si>
  <si>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</si>
  <si>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</si>
  <si>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</si>
  <si>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</si>
  <si>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</si>
  <si>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</si>
  <si>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</si>
  <si>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</si>
  <si>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</si>
  <si>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</si>
  <si>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</si>
  <si>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</si>
  <si>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</si>
  <si>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</si>
  <si>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</si>
  <si>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</si>
  <si>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</si>
  <si>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</si>
  <si>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</si>
  <si>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</si>
  <si>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</si>
  <si>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</si>
  <si>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</si>
  <si>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</si>
  <si>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</si>
  <si>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</si>
  <si>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</si>
  <si>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</si>
  <si>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</si>
  <si>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</si>
  <si>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</si>
  <si>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</si>
  <si>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</si>
  <si>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</si>
  <si>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</si>
  <si>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</si>
  <si>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</si>
  <si>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</si>
  <si>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</si>
  <si>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</si>
  <si>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</si>
  <si>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</si>
  <si>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</si>
  <si>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</si>
  <si>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</si>
  <si>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</si>
  <si>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</si>
  <si>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</si>
  <si>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</si>
  <si>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</si>
  <si>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</si>
  <si>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</si>
  <si>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</si>
  <si>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</si>
  <si>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</si>
  <si>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</si>
  <si>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</si>
  <si>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</si>
  <si>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</si>
  <si>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</si>
  <si>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</si>
  <si>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</si>
  <si>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</si>
  <si>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</si>
  <si>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</si>
  <si>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</si>
  <si>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</si>
  <si>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</si>
  <si>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</si>
  <si>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</si>
  <si>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</si>
  <si>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</si>
  <si>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</si>
  <si>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</si>
  <si>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</si>
  <si>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</si>
  <si>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</si>
  <si>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</si>
  <si>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</si>
  <si>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</si>
  <si>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</si>
  <si>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</si>
  <si>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</si>
  <si>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</si>
  <si>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</si>
  <si>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</si>
  <si>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</si>
  <si>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</si>
  <si>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</si>
  <si>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</si>
  <si>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</si>
  <si>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</si>
  <si>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</si>
  <si>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</si>
  <si>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</si>
  <si>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</si>
  <si>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</si>
  <si>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</si>
  <si>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</si>
  <si>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</si>
  <si>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</si>
  <si>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</si>
  <si>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</si>
  <si>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</si>
  <si>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</si>
  <si>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</si>
  <si>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</si>
  <si>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</si>
  <si>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</si>
  <si>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</si>
  <si>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</si>
  <si>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</si>
  <si>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</si>
  <si>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</si>
  <si>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</si>
  <si>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</si>
  <si>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</si>
  <si>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</si>
  <si>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</si>
  <si>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</si>
  <si>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</si>
  <si>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</si>
  <si>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</si>
  <si>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</si>
  <si>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</si>
  <si>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</si>
  <si>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</si>
  <si>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</si>
  <si>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</si>
  <si>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</si>
  <si>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</si>
  <si>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</si>
  <si>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</si>
  <si>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</si>
  <si>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</si>
  <si>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</si>
  <si>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</si>
  <si>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</si>
  <si>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</si>
  <si>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</si>
  <si>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</si>
  <si>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</si>
  <si>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</si>
  <si>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</si>
  <si>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</si>
  <si>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</si>
  <si>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</si>
  <si>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</si>
  <si>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</si>
  <si>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</si>
  <si>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</si>
  <si>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</si>
  <si>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</si>
  <si>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</si>
  <si>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</si>
  <si>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</si>
  <si>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</si>
  <si>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</si>
  <si>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</si>
  <si>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</si>
  <si>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</si>
  <si>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</si>
  <si>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</si>
  <si>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</si>
  <si>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</si>
  <si>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</si>
  <si>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</si>
  <si>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</si>
  <si>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</si>
  <si>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</si>
  <si>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</si>
  <si>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</si>
  <si>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</si>
  <si>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</si>
  <si>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</si>
  <si>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</si>
  <si>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</si>
  <si>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</si>
  <si>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</si>
  <si>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</si>
  <si>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</si>
  <si>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</si>
  <si>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</si>
  <si>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</si>
  <si>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</si>
  <si>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</si>
  <si>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</si>
  <si>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</si>
  <si>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</si>
  <si>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</si>
  <si>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</si>
  <si>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</si>
  <si>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</si>
  <si>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</si>
  <si>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</si>
  <si>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</si>
  <si>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</si>
  <si>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</si>
  <si>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</si>
  <si>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</si>
  <si>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</si>
  <si>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</si>
  <si>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</si>
  <si>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</si>
  <si>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</si>
  <si>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</si>
  <si>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</si>
  <si>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</si>
  <si>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</si>
  <si>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</si>
  <si>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</si>
  <si>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</si>
  <si>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</si>
  <si>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</si>
  <si>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</si>
  <si>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</si>
  <si>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</si>
  <si>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</si>
  <si>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</si>
  <si>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</si>
  <si>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</si>
  <si>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</si>
  <si>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</si>
  <si>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</si>
  <si>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</si>
  <si>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</si>
  <si>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</si>
  <si>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</si>
  <si>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</si>
  <si>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</si>
  <si>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</si>
  <si>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</si>
  <si>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</si>
  <si>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</si>
  <si>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</si>
  <si>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</si>
  <si>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</si>
  <si>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</si>
  <si>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</si>
  <si>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</si>
  <si>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</si>
  <si>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</si>
  <si>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</si>
  <si>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</si>
  <si>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</si>
  <si>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</si>
  <si>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</si>
  <si>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</si>
  <si>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</si>
  <si>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</si>
  <si>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</si>
  <si>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</si>
  <si>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</si>
  <si>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</si>
  <si>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</si>
  <si>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</si>
  <si>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</si>
  <si>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</si>
  <si>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</si>
  <si>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</si>
  <si>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</si>
  <si>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</si>
  <si>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</si>
  <si>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</si>
  <si>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</si>
  <si>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</si>
  <si>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</si>
  <si>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</si>
  <si>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</si>
  <si>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</si>
  <si>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</si>
  <si>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</si>
  <si>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</si>
  <si>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</si>
  <si>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</si>
  <si>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</si>
  <si>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</si>
  <si>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</si>
  <si>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</si>
  <si>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</si>
  <si>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</si>
  <si>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</si>
  <si>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</si>
  <si>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</si>
  <si>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</si>
  <si>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</si>
  <si>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</si>
  <si>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</si>
  <si>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</si>
  <si>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</si>
  <si>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</si>
  <si>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</si>
  <si>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</si>
  <si>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</si>
  <si>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</si>
  <si>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</si>
  <si>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</si>
  <si>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</si>
  <si>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</si>
  <si>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</si>
  <si>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</si>
  <si>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</si>
  <si>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</si>
  <si>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</si>
  <si>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</si>
  <si>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</si>
  <si>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</si>
  <si>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</si>
  <si>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</si>
  <si>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</si>
  <si>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</si>
  <si>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</si>
  <si>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</si>
  <si>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</si>
  <si>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</si>
  <si>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</si>
  <si>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</si>
  <si>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</si>
  <si>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</si>
  <si>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</si>
  <si>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</si>
  <si>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</si>
  <si>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</si>
  <si>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</si>
  <si>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</si>
  <si>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</si>
  <si>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</si>
  <si>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</si>
  <si>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</si>
  <si>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</si>
  <si>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</si>
  <si>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</si>
  <si>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</si>
  <si>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</si>
  <si>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</si>
  <si>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</si>
  <si>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</si>
  <si>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</si>
  <si>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</si>
  <si>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</si>
  <si>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</si>
  <si>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</si>
  <si>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</si>
  <si>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</si>
  <si>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</si>
  <si>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</si>
  <si>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</si>
  <si>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</si>
  <si>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</si>
  <si>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</si>
  <si>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</si>
  <si>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</si>
  <si>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</si>
  <si>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</si>
  <si>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</si>
  <si>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</si>
  <si>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</si>
  <si>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</si>
  <si>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</si>
  <si>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</si>
  <si>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</si>
  <si>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</si>
  <si>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</si>
  <si>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</si>
  <si>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</si>
  <si>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</si>
  <si>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</si>
  <si>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</si>
  <si>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</si>
  <si>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</si>
  <si>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</si>
  <si>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</si>
  <si>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</si>
  <si>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</si>
  <si>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</si>
  <si>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</si>
  <si>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</si>
  <si>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</si>
  <si>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</si>
  <si>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</si>
  <si>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</si>
  <si>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</si>
  <si>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</si>
  <si>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</si>
  <si>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</si>
  <si>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</si>
  <si>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</si>
  <si>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</si>
  <si>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</si>
  <si>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</si>
  <si>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</si>
  <si>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</si>
  <si>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</si>
  <si>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</si>
  <si>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</si>
  <si>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</si>
  <si>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</si>
  <si>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</si>
  <si>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</si>
  <si>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</si>
  <si>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</si>
  <si>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</si>
  <si>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</si>
  <si>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</si>
  <si>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</si>
  <si>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</si>
  <si>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</si>
  <si>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</si>
  <si>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</si>
  <si>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</si>
  <si>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</si>
  <si>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</si>
  <si>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</si>
  <si>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</si>
  <si>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</si>
  <si>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</si>
  <si>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</si>
  <si>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</si>
  <si>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</si>
  <si>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</si>
  <si>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</si>
  <si>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</si>
  <si>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</si>
  <si>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</si>
  <si>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</si>
  <si>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</si>
  <si>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</si>
  <si>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</si>
  <si>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</si>
  <si>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</si>
  <si>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</si>
  <si>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</si>
  <si>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</si>
  <si>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</si>
  <si>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</si>
  <si>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</si>
  <si>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</si>
  <si>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</si>
  <si>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</si>
  <si>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</si>
  <si>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</si>
  <si>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</si>
  <si>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</si>
  <si>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</si>
  <si>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</si>
  <si>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</si>
  <si>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</si>
  <si>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</si>
  <si>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</si>
  <si>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</si>
  <si>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</si>
  <si>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</si>
  <si>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</si>
  <si>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</si>
  <si>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</si>
  <si>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</si>
  <si>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</si>
  <si>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</si>
  <si>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</si>
  <si>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</si>
  <si>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</si>
  <si>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</si>
  <si>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</si>
  <si>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</si>
  <si>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</si>
  <si>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</si>
  <si>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</si>
  <si>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</si>
  <si>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</si>
  <si>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</si>
  <si>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</si>
  <si>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</si>
  <si>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</si>
  <si>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</si>
  <si>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</si>
  <si>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</si>
  <si>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</si>
  <si>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</si>
  <si>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</si>
  <si>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</si>
  <si>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</si>
  <si>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</si>
  <si>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</si>
  <si>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</si>
  <si>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</si>
  <si>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</si>
  <si>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</si>
  <si>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</si>
  <si>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</si>
  <si>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</si>
  <si>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</si>
  <si>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</si>
  <si>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</si>
  <si>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</si>
  <si>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</si>
  <si>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</si>
  <si>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</si>
  <si>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</si>
  <si>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</si>
  <si>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</si>
  <si>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</si>
  <si>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</si>
  <si>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</si>
  <si>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</si>
  <si>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</si>
  <si>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</si>
  <si>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</si>
  <si>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</si>
  <si>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</si>
  <si>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</si>
  <si>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</si>
  <si>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</si>
  <si>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</si>
  <si>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</si>
  <si>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</si>
  <si>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</si>
  <si>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</si>
  <si>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</si>
  <si>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</si>
  <si>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</si>
  <si>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</si>
  <si>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</si>
  <si>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</si>
  <si>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</si>
  <si>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</si>
  <si>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</si>
  <si>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</si>
  <si>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</si>
  <si>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</si>
  <si>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</si>
  <si>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</si>
  <si>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</si>
  <si>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</si>
  <si>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</si>
  <si>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</si>
  <si>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</si>
  <si>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</si>
  <si>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</si>
  <si>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</si>
  <si>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</si>
  <si>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</si>
  <si>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</si>
  <si>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</si>
  <si>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</si>
  <si>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</si>
  <si>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</si>
  <si>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</si>
  <si>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</si>
  <si>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</si>
  <si>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</si>
  <si>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</si>
  <si>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</si>
  <si>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</si>
  <si>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</si>
  <si>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</si>
  <si>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</si>
  <si>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</si>
  <si>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</si>
  <si>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</si>
  <si>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</si>
  <si>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</si>
  <si>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</si>
  <si>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</si>
  <si>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</si>
  <si>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</si>
  <si>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</si>
  <si>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</si>
  <si>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</si>
  <si>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</si>
  <si>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</si>
  <si>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</si>
  <si>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</si>
  <si>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</si>
  <si>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</si>
  <si>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</si>
  <si>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</si>
  <si>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</si>
  <si>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</si>
  <si>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</si>
  <si>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</si>
  <si>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</si>
  <si>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</si>
  <si>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</si>
  <si>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</si>
  <si>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</si>
  <si>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</si>
  <si>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</si>
  <si>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</si>
  <si>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</si>
  <si>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</si>
  <si>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</si>
  <si>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</si>
  <si>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</si>
  <si>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</si>
  <si>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</si>
  <si>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</si>
  <si>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</si>
  <si>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</si>
  <si>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</si>
  <si>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</si>
  <si>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</si>
  <si>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</si>
  <si>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</si>
  <si>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</si>
  <si>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</si>
  <si>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</si>
  <si>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</si>
  <si>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</si>
  <si>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</si>
  <si>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</si>
  <si>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</si>
  <si>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</si>
  <si>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</si>
  <si>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</si>
  <si>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</si>
  <si>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</si>
  <si>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</si>
  <si>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</si>
  <si>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</si>
  <si>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</si>
  <si>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</si>
  <si>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</si>
  <si>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</si>
  <si>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</si>
  <si>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</si>
  <si>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</si>
  <si>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</si>
  <si>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</si>
  <si>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</si>
  <si>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</si>
  <si>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</si>
  <si>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</si>
  <si>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</si>
  <si>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</si>
  <si>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</si>
  <si>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</si>
  <si>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</si>
  <si>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</si>
  <si>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</si>
  <si>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</si>
  <si>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</si>
  <si>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</si>
  <si>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</si>
  <si>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</si>
  <si>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</si>
  <si>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</si>
  <si>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</si>
  <si>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</si>
  <si>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</si>
  <si>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</si>
  <si>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</si>
  <si>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</si>
  <si>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</si>
  <si>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</si>
  <si>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</si>
  <si>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</si>
  <si>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</si>
  <si>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</si>
  <si>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</si>
  <si>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</si>
  <si>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</si>
  <si>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</si>
  <si>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</si>
  <si>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</si>
  <si>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</si>
  <si>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</si>
  <si>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</si>
  <si>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</si>
  <si>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</si>
  <si>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</si>
  <si>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</si>
  <si>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</si>
  <si>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</si>
  <si>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</si>
  <si>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</si>
  <si>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</si>
  <si>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</si>
  <si>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</si>
  <si>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</si>
  <si>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</si>
  <si>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</si>
  <si>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</si>
  <si>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</si>
  <si>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</si>
  <si>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</si>
  <si>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</si>
  <si>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</si>
  <si>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</si>
  <si>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</si>
  <si>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</si>
  <si>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</si>
  <si>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</si>
  <si>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</si>
  <si>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</si>
  <si>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</si>
  <si>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</si>
  <si>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</si>
  <si>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</si>
  <si>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</si>
  <si>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</si>
  <si>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</si>
  <si>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</si>
  <si>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</si>
  <si>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</si>
  <si>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</si>
  <si>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</si>
  <si>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</si>
  <si>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</si>
  <si>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</si>
  <si>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</si>
  <si>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</si>
  <si>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</si>
  <si>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</si>
  <si>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</si>
  <si>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</si>
  <si>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</si>
  <si>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</si>
  <si>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</si>
  <si>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</si>
  <si>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</si>
  <si>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</si>
  <si>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</si>
  <si>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</si>
  <si>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</si>
  <si>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</si>
  <si>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</si>
  <si>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</si>
  <si>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</si>
  <si>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</si>
  <si>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</si>
  <si>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</si>
  <si>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</si>
  <si>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</si>
  <si>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</si>
  <si>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</si>
  <si>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</si>
  <si>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</si>
  <si>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</si>
  <si>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</si>
  <si>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</si>
  <si>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</si>
  <si>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</si>
  <si>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</si>
  <si>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</si>
  <si>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</si>
  <si>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</si>
  <si>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</si>
  <si>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</si>
  <si>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</si>
  <si>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</si>
  <si>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</si>
  <si>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</si>
  <si>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</si>
  <si>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</si>
  <si>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</si>
  <si>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</si>
  <si>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</si>
  <si>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</si>
  <si>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</si>
  <si>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</si>
  <si>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</si>
  <si>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</si>
  <si>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</si>
  <si>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</si>
  <si>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</si>
  <si>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</si>
  <si>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</si>
  <si>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</si>
  <si>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</si>
  <si>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</si>
  <si>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</si>
  <si>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</si>
  <si>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</si>
  <si>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</si>
  <si>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</si>
  <si>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</si>
  <si>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</si>
  <si>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</si>
  <si>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</si>
  <si>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</si>
  <si>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</si>
  <si>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</si>
  <si>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</si>
  <si>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</si>
  <si>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</si>
  <si>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</si>
  <si>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</si>
  <si>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</si>
  <si>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</si>
  <si>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</si>
  <si>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</si>
  <si>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</si>
  <si>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</si>
  <si>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</si>
  <si>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</si>
  <si>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</si>
  <si>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</si>
  <si>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</si>
  <si>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</si>
  <si>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</si>
  <si>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</si>
  <si>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</si>
  <si>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</si>
  <si>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</si>
  <si>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</si>
  <si>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</si>
  <si>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</si>
  <si>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</si>
  <si>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</si>
  <si>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</si>
  <si>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</si>
  <si>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</si>
  <si>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</si>
  <si>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</si>
  <si>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</si>
  <si>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</si>
  <si>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</si>
  <si>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</si>
  <si>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</si>
  <si>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</si>
  <si>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</si>
  <si>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</si>
  <si>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</si>
  <si>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</si>
  <si>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</si>
  <si>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</si>
  <si>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</si>
  <si>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</si>
  <si>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</si>
  <si>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</si>
  <si>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</si>
  <si>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</si>
  <si>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</si>
  <si>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</si>
  <si>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</si>
  <si>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</si>
  <si>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</si>
  <si>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</si>
  <si>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</si>
  <si>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</si>
  <si>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</si>
  <si>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</si>
  <si>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</si>
  <si>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</si>
  <si>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</si>
  <si>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</si>
  <si>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</si>
  <si>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</si>
  <si>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</si>
  <si>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</si>
  <si>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</si>
  <si>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</si>
  <si>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</si>
  <si>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</si>
  <si>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</si>
  <si>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</si>
  <si>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</si>
  <si>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</si>
  <si>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</si>
  <si>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</si>
  <si>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</si>
  <si>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</si>
  <si>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</si>
  <si>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</si>
  <si>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</si>
  <si>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</si>
  <si>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</si>
  <si>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</si>
  <si>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</si>
  <si>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</si>
  <si>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</si>
  <si>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</si>
  <si>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</si>
  <si>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</si>
  <si>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</si>
  <si>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</si>
  <si>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</si>
  <si>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</si>
  <si>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</si>
  <si>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</si>
  <si>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</si>
  <si>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</si>
  <si>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</si>
  <si>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</si>
  <si>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</si>
  <si>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</si>
  <si>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</si>
  <si>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</si>
  <si>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</si>
  <si>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</si>
  <si>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</si>
  <si>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</si>
  <si>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</si>
  <si>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</si>
  <si>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</si>
  <si>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</si>
  <si>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</si>
  <si>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</si>
  <si>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</si>
  <si>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</si>
  <si>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</si>
  <si>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</si>
  <si>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</si>
  <si>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</si>
  <si>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</si>
  <si>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</si>
  <si>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</si>
  <si>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</si>
  <si>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</si>
  <si>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</si>
  <si>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</si>
  <si>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</si>
  <si>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</si>
  <si>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</si>
  <si>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</si>
  <si>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</si>
  <si>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</si>
  <si>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</si>
  <si>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</si>
  <si>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</si>
  <si>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</si>
  <si>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</si>
  <si>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</si>
  <si>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</si>
  <si>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</si>
  <si>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</si>
  <si>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</si>
  <si>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</si>
  <si>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</si>
  <si>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</si>
  <si>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</si>
  <si>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</si>
  <si>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</si>
  <si>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</si>
  <si>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</si>
  <si>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</si>
  <si>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</si>
  <si>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</si>
  <si>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</si>
  <si>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</si>
  <si>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</si>
  <si>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</si>
  <si>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</si>
  <si>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</si>
  <si>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</si>
  <si>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</si>
  <si>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</si>
  <si>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</si>
  <si>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</si>
  <si>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</si>
  <si>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</si>
  <si>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</si>
  <si>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</si>
  <si>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</si>
  <si>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</si>
  <si>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</si>
  <si>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</si>
  <si>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</si>
  <si>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</si>
  <si>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</si>
  <si>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</si>
  <si>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</si>
  <si>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</si>
  <si>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</si>
  <si>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</si>
  <si>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</si>
  <si>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</si>
  <si>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</si>
  <si>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</si>
  <si>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</si>
  <si>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</si>
  <si>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</si>
  <si>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</si>
  <si>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</si>
  <si>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</si>
  <si>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</si>
  <si>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</si>
  <si>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</si>
  <si>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</si>
  <si>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</si>
  <si>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</si>
  <si>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</si>
  <si>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</si>
  <si>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</si>
  <si>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</si>
  <si>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</si>
  <si>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</si>
  <si>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</si>
  <si>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</si>
  <si>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</si>
  <si>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</si>
  <si>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</si>
  <si>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</si>
  <si>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</si>
  <si>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</si>
  <si>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</si>
  <si>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</si>
  <si>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</si>
  <si>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</si>
  <si>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</si>
  <si>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</si>
  <si>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</si>
  <si>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</si>
  <si>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</si>
  <si>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</si>
  <si>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</si>
  <si>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</si>
  <si>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</si>
  <si>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</si>
  <si>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</si>
  <si>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</si>
  <si>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</si>
  <si>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</si>
  <si>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</si>
  <si>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</si>
  <si>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</si>
  <si>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</si>
  <si>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</si>
  <si>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</si>
  <si>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</si>
  <si>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</si>
  <si>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</si>
  <si>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</si>
  <si>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</si>
  <si>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</si>
  <si>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</si>
  <si>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</si>
  <si>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</si>
  <si>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</si>
  <si>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</si>
  <si>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</si>
  <si>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</si>
  <si>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</si>
  <si>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</si>
  <si>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</si>
  <si>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</si>
  <si>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</si>
  <si>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</si>
  <si>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</si>
  <si>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</si>
  <si>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</si>
  <si>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</si>
  <si>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</si>
  <si>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</si>
  <si>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</si>
  <si>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</si>
  <si>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</si>
  <si>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</si>
  <si>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</si>
  <si>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</si>
  <si>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</si>
  <si>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</si>
  <si>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</si>
  <si>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</si>
  <si>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</si>
  <si>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</si>
  <si>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</si>
  <si>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</si>
  <si>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</si>
  <si>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</si>
  <si>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</si>
  <si>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</si>
  <si>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</si>
  <si>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</si>
  <si>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</si>
  <si>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</si>
  <si>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</si>
  <si>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</si>
  <si>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</si>
  <si>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</si>
  <si>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</si>
  <si>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</si>
  <si>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</si>
  <si>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</si>
  <si>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</si>
  <si>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</si>
  <si>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</si>
  <si>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</si>
  <si>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</si>
  <si>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</si>
  <si>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</si>
  <si>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</si>
  <si>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</si>
  <si>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</si>
  <si>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</si>
  <si>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</si>
  <si>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</si>
  <si>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</si>
  <si>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</si>
  <si>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</si>
  <si>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</si>
  <si>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</si>
  <si>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</si>
  <si>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</si>
  <si>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</si>
  <si>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</si>
  <si>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</si>
  <si>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</si>
  <si>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</si>
  <si>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</si>
  <si>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</si>
  <si>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</si>
  <si>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</si>
  <si>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</si>
  <si>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</si>
  <si>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</si>
  <si>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</si>
  <si>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</si>
  <si>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</si>
  <si>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</si>
  <si>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</si>
  <si>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</si>
  <si>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</si>
  <si>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</si>
  <si>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</si>
  <si>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</si>
  <si>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</si>
  <si>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</si>
  <si>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</si>
  <si>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</si>
  <si>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</si>
  <si>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</si>
  <si>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</si>
  <si>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</si>
  <si>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</si>
  <si>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</si>
  <si>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</si>
  <si>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</si>
  <si>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</si>
  <si>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</si>
  <si>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</si>
  <si>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</si>
  <si>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</si>
  <si>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</si>
  <si>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</si>
  <si>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</si>
  <si>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</si>
  <si>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</si>
  <si>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</si>
  <si>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</si>
  <si>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</si>
  <si>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</si>
  <si>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</si>
  <si>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</si>
  <si>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</si>
  <si>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</si>
  <si>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</si>
  <si>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</si>
  <si>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</si>
  <si>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</si>
  <si>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</si>
  <si>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</si>
  <si>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</si>
  <si>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</si>
  <si>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</si>
  <si>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</si>
  <si>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</si>
  <si>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</si>
  <si>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</si>
  <si>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</si>
  <si>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</si>
  <si>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</si>
  <si>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</si>
  <si>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</si>
  <si>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</si>
  <si>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</si>
  <si>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</si>
  <si>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</si>
  <si>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</si>
  <si>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</si>
  <si>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</si>
  <si>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</si>
  <si>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</si>
  <si>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</si>
  <si>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</si>
  <si>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</si>
  <si>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</si>
  <si>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</si>
  <si>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</si>
  <si>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</si>
  <si>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</si>
  <si>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</si>
  <si>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</si>
  <si>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</si>
  <si>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</si>
  <si>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</si>
  <si>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</si>
  <si>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</si>
  <si>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</si>
  <si>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</si>
  <si>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</si>
  <si>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</si>
  <si>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</si>
  <si>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</si>
  <si>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</si>
  <si>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</si>
  <si>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</si>
  <si>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</si>
  <si>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</si>
  <si>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</si>
  <si>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</si>
  <si>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</si>
  <si>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</si>
  <si>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</si>
  <si>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</si>
  <si>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</si>
  <si>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</si>
  <si>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</si>
  <si>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</si>
  <si>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</si>
  <si>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</si>
  <si>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</si>
  <si>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</si>
  <si>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</si>
  <si>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</si>
  <si>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</si>
  <si>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</si>
  <si>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</si>
  <si>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</si>
  <si>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</si>
  <si>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</si>
  <si>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</si>
  <si>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</si>
  <si>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</si>
  <si>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</si>
  <si>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</si>
  <si>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</si>
  <si>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</si>
  <si>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</si>
  <si>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</si>
  <si>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</si>
  <si>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</si>
  <si>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</si>
  <si>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</si>
  <si>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</si>
  <si>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</si>
  <si>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</si>
  <si>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</si>
  <si>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</si>
  <si>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</si>
  <si>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</si>
  <si>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</si>
  <si>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</si>
  <si>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</si>
  <si>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</si>
  <si>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</si>
  <si>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</si>
  <si>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</si>
  <si>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</si>
  <si>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</si>
  <si>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</si>
  <si>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</si>
  <si>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</si>
  <si>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</si>
  <si>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</si>
  <si>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</si>
  <si>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</si>
  <si>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</si>
  <si>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</si>
  <si>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</si>
  <si>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</si>
  <si>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</si>
  <si>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</si>
  <si>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</si>
  <si>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</si>
  <si>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</si>
  <si>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</si>
  <si>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</si>
  <si>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</si>
  <si>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</si>
  <si>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RVD</t>
  </si>
  <si>
    <t>TGR-RVD</t>
  </si>
  <si>
    <t>TGRRVD</t>
  </si>
  <si>
    <t xml:space="preserve">Retirar 7 vgs e deslocar pro FMT </t>
  </si>
  <si>
    <t>Realizou deslocamento</t>
  </si>
  <si>
    <t>TVI-TGR</t>
  </si>
  <si>
    <t>TVITGR</t>
  </si>
  <si>
    <t>Realizado inspeção</t>
  </si>
  <si>
    <t>Wesley</t>
  </si>
  <si>
    <t>Circular de ZDK para ZJU</t>
  </si>
  <si>
    <t>Hebert</t>
  </si>
  <si>
    <t>TRIL</t>
  </si>
  <si>
    <t>3 barras no equip - 74/026819-027555cv</t>
  </si>
  <si>
    <t>ZJU-ZTP</t>
  </si>
  <si>
    <t>ZJUZTP</t>
  </si>
  <si>
    <t>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</si>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</sst>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1" fontId="14" fillId="35" borderId="2" xfId="0" applyNumberFormat="1" applyFont="1" applyFill="1" applyBorder="1" applyAlignment="1" applyProtection="1">
      <alignment horizontal="center" vertical="center"/>
      <protection locked="0"/>
    </xf>
    <xf numFmtId="0" fontId="17" fillId="35" borderId="2" xfId="0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21" fontId="14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G1" activePane="topRight" state="frozen"/>
      <selection pane="topRight" activeCell="H64" sqref="H6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2" t="s">
        <v>1023</v>
      </c>
      <c r="BN43" s="232" t="s">
        <v>1053</v>
      </c>
      <c r="BO43" s="232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 hidden="1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229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1</v>
      </c>
      <c r="BI45" s="14"/>
      <c r="BJ45" s="14" t="s">
        <v>1377</v>
      </c>
      <c r="BK45" s="231"/>
      <c r="BL45" s="13"/>
      <c r="BM45" s="12"/>
      <c r="BN45" s="12"/>
      <c r="BO45" s="130"/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/>
      </c>
    </row>
    <row r="46" spans="1:72" hidden="1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1378</v>
      </c>
      <c r="J46" s="151">
        <v>98</v>
      </c>
      <c r="K46" s="151">
        <v>502</v>
      </c>
      <c r="L46" s="71" t="s">
        <v>11</v>
      </c>
      <c r="M46" s="149" t="s">
        <v>1379</v>
      </c>
      <c r="N46" s="149" t="s">
        <v>1380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1381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2" t="s">
        <v>1023</v>
      </c>
      <c r="BN46" s="232" t="s">
        <v>1053</v>
      </c>
      <c r="BO46" s="232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 hidden="1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1382</v>
      </c>
      <c r="BK47" s="14" t="s">
        <v>1382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228"/>
      <c r="AS49" s="228"/>
      <c r="AT49" s="228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229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1</v>
      </c>
      <c r="BI49" s="14"/>
      <c r="BJ49" s="231"/>
      <c r="BK49" s="231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228"/>
      <c r="AS52" s="228"/>
      <c r="AT52" s="228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229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1</v>
      </c>
      <c r="BI52" s="14"/>
      <c r="BJ52" s="231"/>
      <c r="BK52" s="231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 hidden="1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2" t="s">
        <v>1023</v>
      </c>
      <c r="BN55" s="232" t="s">
        <v>1053</v>
      </c>
      <c r="BO55" s="232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1383</v>
      </c>
      <c r="N58" s="149" t="s">
        <v>1384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30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1385</v>
      </c>
      <c r="BK58" s="14" t="s">
        <v>1385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1386</v>
      </c>
      <c r="W60" s="135" t="s">
        <v>1387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1385</v>
      </c>
      <c r="BK60" s="14" t="s">
        <v>1385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277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1388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E46</v>
      </c>
      <c r="B75" s="133"/>
      <c r="C75" s="7" t="str">
        <f>IF(BS_CONTROLE[[#This Row],[DATA]]="","",WEEKNUM(BS_CONTROLE[[#This Row],[DATA]]))</f>
        <v/>
      </c>
      <c r="D75" s="45" t="s">
        <v>158</v>
      </c>
      <c r="E75" s="185">
        <v>75</v>
      </c>
      <c r="F75" s="134" t="s">
        <v>1389</v>
      </c>
      <c r="G75" s="8" t="e">
        <f>IF(D75="","*",VLOOKUP(F75,BS_ATIVIDADE[#All],3,FALSE))</f>
        <v>#N/A</v>
      </c>
      <c r="H75" s="135" t="s">
        <v>390</v>
      </c>
      <c r="I75" s="135" t="s">
        <v>11</v>
      </c>
      <c r="J75" s="151">
        <v>74</v>
      </c>
      <c r="K75" s="151">
        <v>26.818999999999999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BASE_MAPA!$B$2:$B$420, BASE_MAPA!$G$2:$G$420), "ERRO")</f>
        <v>MARCO INICIAL - ALTO ARAGUAIA</v>
      </c>
      <c r="V75" s="143" t="s">
        <v>1321</v>
      </c>
      <c r="W75" s="135" t="s">
        <v>1390</v>
      </c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TRIL</v>
      </c>
      <c r="AJ75" s="8" t="e">
        <f>IF(D75="","*",VLOOKUP(AI75,BS_ATIVIDADE[#Data],3,FALSE))</f>
        <v>#N/A</v>
      </c>
      <c r="AK75" s="175" t="str">
        <f>IF(BS_CONTROLE[[#This Row],[Local - Partida]]=0, "-", BS_CONTROLE[[#This Row],[Local - Partida]])</f>
        <v>TAPK35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TAP-TLG</v>
      </c>
      <c r="AN75" s="175" t="str">
        <f>IF(BS_CONTROLE[[#This Row],[SB]]=0, "-", BS_CONTROLE[[#This Row],[SB]])</f>
        <v>TAPK35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26.818999999999999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BASE_MAPA!$B$2:$B$420, BASE_MAPA!$G$2:$G$420), "ERRO")</f>
        <v>MARCO INICIAL - ALTO ARAGUAIA</v>
      </c>
      <c r="BF75" s="178" t="str">
        <f>IF(BS_CONTROLE[[#This Row],[Responsavel pelo boletim]]=0, "-", BS_CONTROLE[[#This Row],[Responsavel pelo boletim]])</f>
        <v xml:space="preserve">PCM 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1391</v>
      </c>
      <c r="N76" s="149" t="s">
        <v>1392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1386</v>
      </c>
      <c r="W76" s="135" t="s">
        <v>1393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85" operator="equal">
      <formula>"ERRO"</formula>
    </cfRule>
  </conditionalFormatting>
  <conditionalFormatting sqref="X4 Y1:Z5 Y8:Z795">
    <cfRule type="cellIs" dxfId="123" priority="18474" operator="equal">
      <formula>"OPORTUNIDADE"</formula>
    </cfRule>
  </conditionalFormatting>
  <conditionalFormatting sqref="AZ6:AZ795">
    <cfRule type="expression" dxfId="122" priority="18469">
      <formula>$BU6=1</formula>
    </cfRule>
  </conditionalFormatting>
  <conditionalFormatting sqref="BQ6:BQ795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5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5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8:Y1048576">
    <cfRule type="cellIs" dxfId="111" priority="18291" operator="equal">
      <formula>"OPORTUNIDADE"</formula>
    </cfRule>
  </conditionalFormatting>
  <conditionalFormatting sqref="Y1047858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8">
      <iconSet showValue="0">
        <cfvo type="percent" val="0"/>
        <cfvo type="num" val="1"/>
        <cfvo type="num" val="1" gte="0"/>
      </iconSet>
    </cfRule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5">
    <cfRule type="iconSet" priority="2201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:BK54 BK56:BK57 BK59 BK61:BK795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24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42 BM44:BM45 BM47:BM54 BM5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1394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1395</v>
      </c>
      <c r="E3" s="186" t="s">
        <v>1396</v>
      </c>
      <c r="F3" s="186" t="s">
        <v>1397</v>
      </c>
      <c r="G3" s="186" t="s">
        <v>1398</v>
      </c>
      <c r="H3" s="186" t="s">
        <v>1399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1400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1401</v>
      </c>
      <c r="D12" s="187">
        <v>9049</v>
      </c>
      <c r="E12" s="188">
        <v>46044</v>
      </c>
      <c r="F12" s="190" t="s">
        <v>1402</v>
      </c>
      <c r="G12" s="187" t="s">
        <v>1403</v>
      </c>
      <c r="H12" s="187"/>
    </row>
    <row r="13" spans="3:8">
      <c r="C13" s="187" t="s">
        <v>1401</v>
      </c>
      <c r="D13" s="187">
        <v>9044</v>
      </c>
      <c r="E13" s="188">
        <v>46044</v>
      </c>
      <c r="F13" s="190" t="s">
        <v>1404</v>
      </c>
      <c r="G13" s="187" t="s">
        <v>1405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1406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1407</v>
      </c>
      <c r="B2" s="91" t="s">
        <v>1408</v>
      </c>
      <c r="C2" s="91" t="s">
        <v>7</v>
      </c>
      <c r="D2" s="92" t="s">
        <v>1210</v>
      </c>
      <c r="E2" s="92" t="s">
        <v>365</v>
      </c>
      <c r="F2" s="92" t="s">
        <v>1409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1410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FERRONORTE</v>
      </c>
      <c r="E79" s="96" t="str">
        <f>IF(FN_MC!T75="","*",FN_MC!T75)</f>
        <v>TMI-TCS</v>
      </c>
      <c r="F79" s="96" t="str">
        <f>IF(FN_MC!B75="","*",FN_MC!B75)</f>
        <v>*</v>
      </c>
      <c r="G79" s="96" t="str">
        <f>IF(FN_MC!D75="","*",FN_MC!D75)</f>
        <v>E46</v>
      </c>
      <c r="H79" s="96" t="str">
        <f>IF(FN_MC!F75="","*",FN_MC!F75)</f>
        <v>TRIL</v>
      </c>
      <c r="I79" s="96" t="str">
        <f>IF(FN_MC!H75="","*",FN_MC!H75)</f>
        <v>TAPK35</v>
      </c>
      <c r="J79" s="96" t="str">
        <f>IF(FN_MC!I75="","*",FN_MC!I75)</f>
        <v>-</v>
      </c>
      <c r="K79" s="96" t="str">
        <f>IF(FN_MC!M75="","*",FN_MC!M75)</f>
        <v>TAP-TLG</v>
      </c>
      <c r="L79" s="196" t="str">
        <f>IF(FN_MC!N75="","*",FN_MC!N75)</f>
        <v>TAPK35</v>
      </c>
      <c r="M79" s="97">
        <f>IF(FN_MC!J75="","*",FN_MC!J75)</f>
        <v>74</v>
      </c>
      <c r="N79" s="183">
        <f>IF(FN_MC!K75="","*",FN_MC!K75)</f>
        <v>26.818999999999999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 xml:space="preserve">PCM </v>
      </c>
      <c r="T79" s="96" t="str">
        <f>IF(FN_MC!W75="","*",FN_MC!W75)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1411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1412</v>
      </c>
      <c r="C4" s="191" t="s">
        <v>1413</v>
      </c>
      <c r="D4" s="191" t="s">
        <v>1414</v>
      </c>
      <c r="E4" s="191" t="s">
        <v>1415</v>
      </c>
      <c r="F4" s="191" t="s">
        <v>365</v>
      </c>
      <c r="G4" s="191" t="s">
        <v>1416</v>
      </c>
    </row>
    <row r="5" spans="2:7">
      <c r="B5" s="192" t="s">
        <v>1417</v>
      </c>
      <c r="C5" s="192">
        <v>309525</v>
      </c>
      <c r="D5" s="192" t="s">
        <v>1418</v>
      </c>
      <c r="E5" s="192" t="s">
        <v>249</v>
      </c>
      <c r="F5" s="192" t="s">
        <v>1419</v>
      </c>
      <c r="G5" s="193">
        <v>46296</v>
      </c>
    </row>
    <row r="6" spans="2:7">
      <c r="B6" s="192" t="s">
        <v>1420</v>
      </c>
      <c r="C6" s="192">
        <v>257410</v>
      </c>
      <c r="D6" s="192" t="s">
        <v>1421</v>
      </c>
      <c r="E6" s="192" t="s">
        <v>249</v>
      </c>
      <c r="F6" s="192" t="s">
        <v>1419</v>
      </c>
      <c r="G6" s="193"/>
    </row>
    <row r="7" spans="2:7">
      <c r="B7" s="192" t="s">
        <v>1422</v>
      </c>
      <c r="C7" s="192">
        <v>256875</v>
      </c>
      <c r="D7" s="192" t="s">
        <v>1423</v>
      </c>
      <c r="E7" s="192" t="s">
        <v>249</v>
      </c>
      <c r="F7" s="192" t="s">
        <v>1419</v>
      </c>
      <c r="G7" s="193">
        <v>46296</v>
      </c>
    </row>
    <row r="8" spans="2:7">
      <c r="B8" s="192" t="s">
        <v>1424</v>
      </c>
      <c r="C8" s="192">
        <v>257278</v>
      </c>
      <c r="D8" s="192" t="s">
        <v>1425</v>
      </c>
      <c r="E8" s="192" t="s">
        <v>240</v>
      </c>
      <c r="F8" s="192" t="s">
        <v>1426</v>
      </c>
      <c r="G8" s="193">
        <v>46235</v>
      </c>
    </row>
    <row r="9" spans="2:7">
      <c r="B9" s="192" t="s">
        <v>1427</v>
      </c>
      <c r="C9" s="192">
        <v>261794</v>
      </c>
      <c r="D9" s="192" t="s">
        <v>1428</v>
      </c>
      <c r="E9" s="192" t="s">
        <v>240</v>
      </c>
      <c r="F9" s="192" t="s">
        <v>1426</v>
      </c>
      <c r="G9" s="193">
        <v>46082</v>
      </c>
    </row>
    <row r="10" spans="2:7">
      <c r="B10" s="192" t="s">
        <v>1429</v>
      </c>
      <c r="C10" s="192">
        <v>257033</v>
      </c>
      <c r="D10" s="192" t="s">
        <v>1430</v>
      </c>
      <c r="E10" s="192" t="s">
        <v>240</v>
      </c>
      <c r="F10" s="192" t="s">
        <v>479</v>
      </c>
      <c r="G10" s="192" t="s">
        <v>1431</v>
      </c>
    </row>
    <row r="11" spans="2:7">
      <c r="B11" s="192" t="s">
        <v>1432</v>
      </c>
      <c r="C11" s="192">
        <v>396578</v>
      </c>
      <c r="D11" s="192" t="s">
        <v>1433</v>
      </c>
      <c r="E11" s="192" t="s">
        <v>240</v>
      </c>
      <c r="F11" s="192" t="s">
        <v>479</v>
      </c>
      <c r="G11" s="192" t="s">
        <v>1431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1434</v>
      </c>
      <c r="C2" s="83" t="s">
        <v>1195</v>
      </c>
      <c r="D2" s="83" t="s">
        <v>1197</v>
      </c>
      <c r="E2" s="83" t="s">
        <v>1435</v>
      </c>
      <c r="F2" s="83" t="s">
        <v>1436</v>
      </c>
      <c r="G2" s="83" t="s">
        <v>1437</v>
      </c>
      <c r="H2" s="83" t="s">
        <v>1438</v>
      </c>
      <c r="I2" s="83" t="s">
        <v>1439</v>
      </c>
      <c r="J2" s="83" t="s">
        <v>1440</v>
      </c>
      <c r="K2" s="109" t="s">
        <v>1441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E46</v>
      </c>
      <c r="E77" s="101" t="str">
        <f>IF(FN_MC!H75="","*",FN_MC!H75)</f>
        <v>TAPK35</v>
      </c>
      <c r="F77" s="114" t="str">
        <f>IF(FN_MC!M75="","*",FN_MC!M75)</f>
        <v>TAP-TLG</v>
      </c>
      <c r="G77" s="101" t="str">
        <f>IF(FN_MC!I75="","*",FN_MC!I75)</f>
        <v>-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1442</v>
      </c>
      <c r="D5" s="270"/>
      <c r="E5" s="270"/>
      <c r="F5" s="270"/>
      <c r="G5" s="270"/>
      <c r="H5" s="270"/>
      <c r="I5" s="270"/>
      <c r="J5" s="271"/>
      <c r="K5" s="272" t="s">
        <v>1443</v>
      </c>
      <c r="L5" s="273"/>
      <c r="M5" s="273"/>
      <c r="N5" s="273"/>
      <c r="O5" s="274" t="s">
        <v>1444</v>
      </c>
      <c r="P5" s="275"/>
      <c r="Q5" s="276"/>
    </row>
    <row r="6" spans="1:17" s="81" customFormat="1" ht="15.75" customHeight="1">
      <c r="A6" s="75" t="s">
        <v>1409</v>
      </c>
      <c r="B6" s="82" t="s">
        <v>1408</v>
      </c>
      <c r="C6" s="83" t="s">
        <v>1210</v>
      </c>
      <c r="D6" s="84" t="s">
        <v>1211</v>
      </c>
      <c r="E6" s="83" t="s">
        <v>1445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1446</v>
      </c>
      <c r="M6" s="116" t="s">
        <v>29</v>
      </c>
      <c r="N6" s="117" t="s">
        <v>1205</v>
      </c>
      <c r="O6" s="165" t="s">
        <v>1248</v>
      </c>
      <c r="P6" s="128"/>
      <c r="Q6" s="139" t="s">
        <v>1447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1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1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1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FERRONORTE</v>
      </c>
      <c r="D81" s="87" t="str">
        <f>IF(FN_MC!T75="","*",FN_MC!T75)</f>
        <v>TMI-TCS</v>
      </c>
      <c r="E81" s="87" t="str">
        <f>IF(FN_MC!D75="","*",FN_MC!D75)</f>
        <v>E46</v>
      </c>
      <c r="F81" s="87" t="str">
        <f>IF(FN_MC!H75="","*",FN_MC!H75)</f>
        <v>TAPK35</v>
      </c>
      <c r="G81" s="87" t="str">
        <f>IF(FN_MC!M75="","*",FN_MC!M75)</f>
        <v>TAP-TLG</v>
      </c>
      <c r="H81" s="125">
        <f>IF(FN_MC!K75="","*",FN_MC!K75)</f>
        <v>26.818999999999999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TAPK35</v>
      </c>
      <c r="L81" s="118" t="str">
        <f>IF(FN_MC!AM75="","*",FN_MC!AM75)</f>
        <v>TAP-TLG</v>
      </c>
      <c r="M81" s="118">
        <f>IF(FN_MC!AP75="","*",FN_MC!AP75)</f>
        <v>26.818999999999999</v>
      </c>
      <c r="N81" s="118" t="str">
        <f>IF(FN_MC!AM75="","*",FN_MC!AM75)</f>
        <v>TAP-TLG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2026-02-06T10:23:23Z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