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37" documentId="8_{B6337239-1A00-434D-AAD0-422EA1FEB5AE}" xr6:coauthVersionLast="47" xr6:coauthVersionMax="47" xr10:uidLastSave="{5BE28E06-684C-41BA-AA5B-4A1534F58851}"/>
  <bookViews>
    <workbookView xWindow="-120" yWindow="-120" windowWidth="20730" windowHeight="11040" firstSheet="4" activeTab="4" xr2:uid="{E583DE9D-8FF9-4720-948B-08A99B4D9C5B}"/>
  </bookViews>
  <sheets>
    <sheet name="BASE_MAPA" sheetId="7" r:id="rId1"/>
    <sheet name="BS_ATIVO" sheetId="8" r:id="rId2"/>
    <sheet name="SELEÇÕES" sheetId="9" r:id="rId3"/>
    <sheet name="Diesel" sheetId="14" r:id="rId4"/>
    <sheet name="FN_MC" sheetId="1" r:id="rId5"/>
    <sheet name="Intervalos não Programados " sheetId="17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6" i="1" l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6" i="16" s="1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8" i="16" s="1"/>
  <c r="R88" i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S92" i="1" a="1"/>
  <c r="S92" i="1" s="1"/>
  <c r="D92" i="16" s="1"/>
  <c r="T92" i="1" a="1"/>
  <c r="T92" i="1" s="1"/>
  <c r="E92" i="16" s="1"/>
  <c r="AI92" i="1"/>
  <c r="BB92" i="1" s="1"/>
  <c r="AJ92" i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5" i="16" s="1"/>
  <c r="R95" i="1"/>
  <c r="S95" i="1" a="1"/>
  <c r="S95" i="1" s="1"/>
  <c r="D95" i="16" s="1"/>
  <c r="T95" i="1" a="1"/>
  <c r="T95" i="1" s="1"/>
  <c r="E95" i="16" s="1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M96" i="1" a="1"/>
  <c r="M96" i="1" s="1"/>
  <c r="N96" i="1" a="1"/>
  <c r="N96" i="1" s="1"/>
  <c r="L96" i="16" s="1"/>
  <c r="R96" i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7" i="16" s="1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1" i="16" s="1"/>
  <c r="R101" i="1"/>
  <c r="S101" i="1" a="1"/>
  <c r="S101" i="1" s="1"/>
  <c r="D101" i="16" s="1"/>
  <c r="T101" i="1" a="1"/>
  <c r="T101" i="1" s="1"/>
  <c r="E101" i="16" s="1"/>
  <c r="AI101" i="1"/>
  <c r="BB101" i="1" s="1"/>
  <c r="AJ101" i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<sst xmlns="http://schemas.openxmlformats.org/spreadsheetml/2006/main" count="4897" uniqueCount="1448">
  <si>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</si>
  <si>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</si>
  <si>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</si>
  <si>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</si>
  <si>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</si>
  <si>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</si>
  <si>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</si>
  <si>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</si>
  <si>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</si>
  <si>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</si>
  <si>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</si>
  <si>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</si>
  <si>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</si>
  <si>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</si>
  <si>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</si>
  <si>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</si>
  <si>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</si>
  <si>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</si>
  <si>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</si>
  <si>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</si>
  <si>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</si>
  <si>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</si>
  <si>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</si>
  <si>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</si>
  <si>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</si>
  <si>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</si>
  <si>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</si>
  <si>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</si>
  <si>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</si>
  <si>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</si>
  <si>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</si>
  <si>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</si>
  <si>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</si>
  <si>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</si>
  <si>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</si>
  <si>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</si>
  <si>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</si>
  <si>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</si>
  <si>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</si>
  <si>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</si>
  <si>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</si>
  <si>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</si>
  <si>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</si>
  <si>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</si>
  <si>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</si>
  <si>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</si>
  <si>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</si>
  <si>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</si>
  <si>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</si>
  <si>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</si>
  <si>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</si>
  <si>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</si>
  <si>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</si>
  <si>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</si>
  <si>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</si>
  <si>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</si>
  <si>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</si>
  <si>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</si>
  <si>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</si>
  <si>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</si>
  <si>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</si>
  <si>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</si>
  <si>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</si>
  <si>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</si>
  <si>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</si>
  <si>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</si>
  <si>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</si>
  <si>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</si>
  <si>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</si>
  <si>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</si>
  <si>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</si>
  <si>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</si>
  <si>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</si>
  <si>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</si>
  <si>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</si>
  <si>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</si>
  <si>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</si>
  <si>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</si>
  <si>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</si>
  <si>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</si>
  <si>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</si>
  <si>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</si>
  <si>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</si>
  <si>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</si>
  <si>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</si>
  <si>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</si>
  <si>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</si>
  <si>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</si>
  <si>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</si>
  <si>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</si>
  <si>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</si>
  <si>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</si>
  <si>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</si>
  <si>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</si>
  <si>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</si>
  <si>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</si>
  <si>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</si>
  <si>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</si>
  <si>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</si>
  <si>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</si>
  <si>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</si>
  <si>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</si>
  <si>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</si>
  <si>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</si>
  <si>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</si>
  <si>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</si>
  <si>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</si>
  <si>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</si>
  <si>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</si>
  <si>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</si>
  <si>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</si>
  <si>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</si>
  <si>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</si>
  <si>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</si>
  <si>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</si>
  <si>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</si>
  <si>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</si>
  <si>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</si>
  <si>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</si>
  <si>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</si>
  <si>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</si>
  <si>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</si>
  <si>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</si>
  <si>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</si>
  <si>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</si>
  <si>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</si>
  <si>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</si>
  <si>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</si>
  <si>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</si>
  <si>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</si>
  <si>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</si>
  <si>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</si>
  <si>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</si>
  <si>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</si>
  <si>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</si>
  <si>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</si>
  <si>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</si>
  <si>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</si>
  <si>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</si>
  <si>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</si>
  <si>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</si>
  <si>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</si>
  <si>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</si>
  <si>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</si>
  <si>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</si>
  <si>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</si>
  <si>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</si>
  <si>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</si>
  <si>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</si>
  <si>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</si>
  <si>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</si>
  <si>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</si>
  <si>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</si>
  <si>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</si>
  <si>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</si>
  <si>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</si>
  <si>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</si>
  <si>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</si>
  <si>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</si>
  <si>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</si>
  <si>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</si>
  <si>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</si>
  <si>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</si>
  <si>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</si>
  <si>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</si>
  <si>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</si>
  <si>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</si>
  <si>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</si>
  <si>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</si>
  <si>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</si>
  <si>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</si>
  <si>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</si>
  <si>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</si>
  <si>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</si>
  <si>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</si>
  <si>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</si>
  <si>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</si>
  <si>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</si>
  <si>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</si>
  <si>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</si>
  <si>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</si>
  <si>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</si>
  <si>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</si>
  <si>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</si>
  <si>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</si>
  <si>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</si>
  <si>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</si>
  <si>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</si>
  <si>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</si>
  <si>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</si>
  <si>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</si>
  <si>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</si>
  <si>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</si>
  <si>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</si>
  <si>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</si>
  <si>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</si>
  <si>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</si>
  <si>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</si>
  <si>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</si>
  <si>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</si>
  <si>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</si>
  <si>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</si>
  <si>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</si>
  <si>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</si>
  <si>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</si>
  <si>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</si>
  <si>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</si>
  <si>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</si>
  <si>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</si>
  <si>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</si>
  <si>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</si>
  <si>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</si>
  <si>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</si>
  <si>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</si>
  <si>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</si>
  <si>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</si>
  <si>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</si>
  <si>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</si>
  <si>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</si>
  <si>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</si>
  <si>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</si>
  <si>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</si>
  <si>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</si>
  <si>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</si>
  <si>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</si>
  <si>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</si>
  <si>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</si>
  <si>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</si>
  <si>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</si>
  <si>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</si>
  <si>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</si>
  <si>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</si>
  <si>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</si>
  <si>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</si>
  <si>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</si>
  <si>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</si>
  <si>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</si>
  <si>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</si>
  <si>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</si>
  <si>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</si>
  <si>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</si>
  <si>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</si>
  <si>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</si>
  <si>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</si>
  <si>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</si>
  <si>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</si>
  <si>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</si>
  <si>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</si>
  <si>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</si>
  <si>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</si>
  <si>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</si>
  <si>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</si>
  <si>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</si>
  <si>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</si>
  <si>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</si>
  <si>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</si>
  <si>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</si>
  <si>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</si>
  <si>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</si>
  <si>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</si>
  <si>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</si>
  <si>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</si>
  <si>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</si>
  <si>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</si>
  <si>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</si>
  <si>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</si>
  <si>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</si>
  <si>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</si>
  <si>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</si>
  <si>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</si>
  <si>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</si>
  <si>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</si>
  <si>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</si>
  <si>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</si>
  <si>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</si>
  <si>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</si>
  <si>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</si>
  <si>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</si>
  <si>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</si>
  <si>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</si>
  <si>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</si>
  <si>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</si>
  <si>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</si>
  <si>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</si>
  <si>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</si>
  <si>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</si>
  <si>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</si>
  <si>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</si>
  <si>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</si>
  <si>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</si>
  <si>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</si>
  <si>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</si>
  <si>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</si>
  <si>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</si>
  <si>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</si>
  <si>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</si>
  <si>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</si>
  <si>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</si>
  <si>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</si>
  <si>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</si>
  <si>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</si>
  <si>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</si>
  <si>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</si>
  <si>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</si>
  <si>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</si>
  <si>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</si>
  <si>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</si>
  <si>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</si>
  <si>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</si>
  <si>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</si>
  <si>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</si>
  <si>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</si>
  <si>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</si>
  <si>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</si>
  <si>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</si>
  <si>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</si>
  <si>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</si>
  <si>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</si>
  <si>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</si>
  <si>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</si>
  <si>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</si>
  <si>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</si>
  <si>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</si>
  <si>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</si>
  <si>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</si>
  <si>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</si>
  <si>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</si>
  <si>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</si>
  <si>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</si>
  <si>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</si>
  <si>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</si>
  <si>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</si>
  <si>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</si>
  <si>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</si>
  <si>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</si>
  <si>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</si>
  <si>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</si>
  <si>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</si>
  <si>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</si>
  <si>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</si>
  <si>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</si>
  <si>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</si>
  <si>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</si>
  <si>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</si>
  <si>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</si>
  <si>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</si>
  <si>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</si>
  <si>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</si>
  <si>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</si>
  <si>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</si>
  <si>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</si>
  <si>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</si>
  <si>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</si>
  <si>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</si>
  <si>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</si>
  <si>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</si>
  <si>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</si>
  <si>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</si>
  <si>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</si>
  <si>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</si>
  <si>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</si>
  <si>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</si>
  <si>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</si>
  <si>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</si>
  <si>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</si>
  <si>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</si>
  <si>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</si>
  <si>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</si>
  <si>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</si>
  <si>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</si>
  <si>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</si>
  <si>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</si>
  <si>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</si>
  <si>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</si>
  <si>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</si>
  <si>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</si>
  <si>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</si>
  <si>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</si>
  <si>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</si>
  <si>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</si>
  <si>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</si>
  <si>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</si>
  <si>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</si>
  <si>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</si>
  <si>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</si>
  <si>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</si>
  <si>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</si>
  <si>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</si>
  <si>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</si>
  <si>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</si>
  <si>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</si>
  <si>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</si>
  <si>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</si>
  <si>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</si>
  <si>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</si>
  <si>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</si>
  <si>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</si>
  <si>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</si>
  <si>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</si>
  <si>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</si>
  <si>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</si>
  <si>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</si>
  <si>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</si>
  <si>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</si>
  <si>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</si>
  <si>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</si>
  <si>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</si>
  <si>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</si>
  <si>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</si>
  <si>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</si>
  <si>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</si>
  <si>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</si>
  <si>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</si>
  <si>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</si>
  <si>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</si>
  <si>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</si>
  <si>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</si>
  <si>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</si>
  <si>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</si>
  <si>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</si>
  <si>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</si>
  <si>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</si>
  <si>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</si>
  <si>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</si>
  <si>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</si>
  <si>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</si>
  <si>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</si>
  <si>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</si>
  <si>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</si>
  <si>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</si>
  <si>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</si>
  <si>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</si>
  <si>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</si>
  <si>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</si>
  <si>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</si>
  <si>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</si>
  <si>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</si>
  <si>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</si>
  <si>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</si>
  <si>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</si>
  <si>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</si>
  <si>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</si>
  <si>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</si>
  <si>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</si>
  <si>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</si>
  <si>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</si>
  <si>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</si>
  <si>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</si>
  <si>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</si>
  <si>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</si>
  <si>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</si>
  <si>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</si>
  <si>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</si>
  <si>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</si>
  <si>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</si>
  <si>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</si>
  <si>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</si>
  <si>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</si>
  <si>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</si>
  <si>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</si>
  <si>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</si>
  <si>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</si>
  <si>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</si>
  <si>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</si>
  <si>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</si>
  <si>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</si>
  <si>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</si>
  <si>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</si>
  <si>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</si>
  <si>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</si>
  <si>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</si>
  <si>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</si>
  <si>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</si>
  <si>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</si>
  <si>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</si>
  <si>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</si>
  <si>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</si>
  <si>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</si>
  <si>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</si>
  <si>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</si>
  <si>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</si>
  <si>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</si>
  <si>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</si>
  <si>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</si>
  <si>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</si>
  <si>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</si>
  <si>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</si>
  <si>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</si>
  <si>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</si>
  <si>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</si>
  <si>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</si>
  <si>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</si>
  <si>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</si>
  <si>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</si>
  <si>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</si>
  <si>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</si>
  <si>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</si>
  <si>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</si>
  <si>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</si>
  <si>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</si>
  <si>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</si>
  <si>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</si>
  <si>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</si>
  <si>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</si>
  <si>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</si>
  <si>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</si>
  <si>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</si>
  <si>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</si>
  <si>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</si>
  <si>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</si>
  <si>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</si>
  <si>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</si>
  <si>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</si>
  <si>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</si>
  <si>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</si>
  <si>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</si>
  <si>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</si>
  <si>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</si>
  <si>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</si>
  <si>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</si>
  <si>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</si>
  <si>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</si>
  <si>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</si>
  <si>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</si>
  <si>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</si>
  <si>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</si>
  <si>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</si>
  <si>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</si>
  <si>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</si>
  <si>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</si>
  <si>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</si>
  <si>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</si>
  <si>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</si>
  <si>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</si>
  <si>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</si>
  <si>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</si>
  <si>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</si>
  <si>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</si>
  <si>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</si>
  <si>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</si>
  <si>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</si>
  <si>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</si>
  <si>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</si>
  <si>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</si>
  <si>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</si>
  <si>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</si>
  <si>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</si>
  <si>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</si>
  <si>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</si>
  <si>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</si>
  <si>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</si>
  <si>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</si>
  <si>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</si>
  <si>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</si>
  <si>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</si>
  <si>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</si>
  <si>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</si>
  <si>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</si>
  <si>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</si>
  <si>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</si>
  <si>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</si>
  <si>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</si>
  <si>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</si>
  <si>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</si>
  <si>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</si>
  <si>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</si>
  <si>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</si>
  <si>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</si>
  <si>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</si>
  <si>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</si>
  <si>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</si>
  <si>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</si>
  <si>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</si>
  <si>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</si>
  <si>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</si>
  <si>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</si>
  <si>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</si>
  <si>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</si>
  <si>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</si>
  <si>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</si>
  <si>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</si>
  <si>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</si>
  <si>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</si>
  <si>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</si>
  <si>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</si>
  <si>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</si>
  <si>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</si>
  <si>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</si>
  <si>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</si>
  <si>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</si>
  <si>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</si>
  <si>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</si>
  <si>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</si>
  <si>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</si>
  <si>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</si>
  <si>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</si>
  <si>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</si>
  <si>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</si>
  <si>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</si>
  <si>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</si>
  <si>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</si>
  <si>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</si>
  <si>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</si>
  <si>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</si>
  <si>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</si>
  <si>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</si>
  <si>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</si>
  <si>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</si>
  <si>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</si>
  <si>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</si>
  <si>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</si>
  <si>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</si>
  <si>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</si>
  <si>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</si>
  <si>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</si>
  <si>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</si>
  <si>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</si>
  <si>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</si>
  <si>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</si>
  <si>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</si>
  <si>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</si>
  <si>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</si>
  <si>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</si>
  <si>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</si>
  <si>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</si>
  <si>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</si>
  <si>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</si>
  <si>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</si>
  <si>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</si>
  <si>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</si>
  <si>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</si>
  <si>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</si>
  <si>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</si>
  <si>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</si>
  <si>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</si>
  <si>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</si>
  <si>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</si>
  <si>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</si>
  <si>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</si>
  <si>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</si>
  <si>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</si>
  <si>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</si>
  <si>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</si>
  <si>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</si>
  <si>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</si>
  <si>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</si>
  <si>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</si>
  <si>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</si>
  <si>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</si>
  <si>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</si>
  <si>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</si>
  <si>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</si>
  <si>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</si>
  <si>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</si>
  <si>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</si>
  <si>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</si>
  <si>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</si>
  <si>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</si>
  <si>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</si>
  <si>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</si>
  <si>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</si>
  <si>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</si>
  <si>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</si>
  <si>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</si>
  <si>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</si>
  <si>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</si>
  <si>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</si>
  <si>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</si>
  <si>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</si>
  <si>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</si>
  <si>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</si>
  <si>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</si>
  <si>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</si>
  <si>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</si>
  <si>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</si>
  <si>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</si>
  <si>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</si>
  <si>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</si>
  <si>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</si>
  <si>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</si>
  <si>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</si>
  <si>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</si>
  <si>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</si>
  <si>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</si>
  <si>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</si>
  <si>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</si>
  <si>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</si>
  <si>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</si>
  <si>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</si>
  <si>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</si>
  <si>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</si>
  <si>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</si>
  <si>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</si>
  <si>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</si>
  <si>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</si>
  <si>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</si>
  <si>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</si>
  <si>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</si>
  <si>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</si>
  <si>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</si>
  <si>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</si>
  <si>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</si>
  <si>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</si>
  <si>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</si>
  <si>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</si>
  <si>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</si>
  <si>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</si>
  <si>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</si>
  <si>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</si>
  <si>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</si>
  <si>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</si>
  <si>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</si>
  <si>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</si>
  <si>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</si>
  <si>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</si>
  <si>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</si>
  <si>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</si>
  <si>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</si>
  <si>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</si>
  <si>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</si>
  <si>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</si>
  <si>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</si>
  <si>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</si>
  <si>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</si>
  <si>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</si>
  <si>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</si>
  <si>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</si>
  <si>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</si>
  <si>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</si>
  <si>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</si>
  <si>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</si>
  <si>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</si>
  <si>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</si>
  <si>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</si>
  <si>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</si>
  <si>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</si>
  <si>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</si>
  <si>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</si>
  <si>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</si>
  <si>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</si>
  <si>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</si>
  <si>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</si>
  <si>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</si>
  <si>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</si>
  <si>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</si>
  <si>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</si>
  <si>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</si>
  <si>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</si>
  <si>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</si>
  <si>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</si>
  <si>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</si>
  <si>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</si>
  <si>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</si>
  <si>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</si>
  <si>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</si>
  <si>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</si>
  <si>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</si>
  <si>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</si>
  <si>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</si>
  <si>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</si>
  <si>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</si>
  <si>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</si>
  <si>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</si>
  <si>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</si>
  <si>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</si>
  <si>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</si>
  <si>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</si>
  <si>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</si>
  <si>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</si>
  <si>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</si>
  <si>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</si>
  <si>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</si>
  <si>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</si>
  <si>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</si>
  <si>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</si>
  <si>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</si>
  <si>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</si>
  <si>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</si>
  <si>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</si>
  <si>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</si>
  <si>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</si>
  <si>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</si>
  <si>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</si>
  <si>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</si>
  <si>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</si>
  <si>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</si>
  <si>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</si>
  <si>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</si>
  <si>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</si>
  <si>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</si>
  <si>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</si>
  <si>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</si>
  <si>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</si>
  <si>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</si>
  <si>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</si>
  <si>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</si>
  <si>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</si>
  <si>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</si>
  <si>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</si>
  <si>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</si>
  <si>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</si>
  <si>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</si>
  <si>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</si>
  <si>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</si>
  <si>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</si>
  <si>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</si>
  <si>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</si>
  <si>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</si>
  <si>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</si>
  <si>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</si>
  <si>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</si>
  <si>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</si>
  <si>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</si>
  <si>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</si>
  <si>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</si>
  <si>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</si>
  <si>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</si>
  <si>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</si>
  <si>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</si>
  <si>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</si>
  <si>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</si>
  <si>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</si>
  <si>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</si>
  <si>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</si>
  <si>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</si>
  <si>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</si>
  <si>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</si>
  <si>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</si>
  <si>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</si>
  <si>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</si>
  <si>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</si>
  <si>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</si>
  <si>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</si>
  <si>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</si>
  <si>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</si>
  <si>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</si>
  <si>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</si>
  <si>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</si>
  <si>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</si>
  <si>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</si>
  <si>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</si>
  <si>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</si>
  <si>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</si>
  <si>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</si>
  <si>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</si>
  <si>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</si>
  <si>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</si>
  <si>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</si>
  <si>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</si>
  <si>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</si>
  <si>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</si>
  <si>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</si>
  <si>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</si>
  <si>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</si>
  <si>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</si>
  <si>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</si>
  <si>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</si>
  <si>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</si>
  <si>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</si>
  <si>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</si>
  <si>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</si>
  <si>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</si>
  <si>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</si>
  <si>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</si>
  <si>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</si>
  <si>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</si>
  <si>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</si>
  <si>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</si>
  <si>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</si>
  <si>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</si>
  <si>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</si>
  <si>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</si>
  <si>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</si>
  <si>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</si>
  <si>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</si>
  <si>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</si>
  <si>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</si>
  <si>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</si>
  <si>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</si>
  <si>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</si>
  <si>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</si>
  <si>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</si>
  <si>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</si>
  <si>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</si>
  <si>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</si>
  <si>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</si>
  <si>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</si>
  <si>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</si>
  <si>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</si>
  <si>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</si>
  <si>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</si>
  <si>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</si>
  <si>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</si>
  <si>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</si>
  <si>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</si>
  <si>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</si>
  <si>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</si>
  <si>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</si>
  <si>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</si>
  <si>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</si>
  <si>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</si>
  <si>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</si>
  <si>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</si>
  <si>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</si>
  <si>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</si>
  <si>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</si>
  <si>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</si>
  <si>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</si>
  <si>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</si>
  <si>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</si>
  <si>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</si>
  <si>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</si>
  <si>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</si>
  <si>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</si>
  <si>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</si>
  <si>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</si>
  <si>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</si>
  <si>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</si>
  <si>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</si>
  <si>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</si>
  <si>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</si>
  <si>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</si>
  <si>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</si>
  <si>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</si>
  <si>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</si>
  <si>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</si>
  <si>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</si>
  <si>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</si>
  <si>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</si>
  <si>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</si>
  <si>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</si>
  <si>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</si>
  <si>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</si>
  <si>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</si>
  <si>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</si>
  <si>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</si>
  <si>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</si>
  <si>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</si>
  <si>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</si>
  <si>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</si>
  <si>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</si>
  <si>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</si>
  <si>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</si>
  <si>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</si>
  <si>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</si>
  <si>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</si>
  <si>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</si>
  <si>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</si>
  <si>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</si>
  <si>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</si>
  <si>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</si>
  <si>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</si>
  <si>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</si>
  <si>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</si>
  <si>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</si>
  <si>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</si>
  <si>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</si>
  <si>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</si>
  <si>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</si>
  <si>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</si>
  <si>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</si>
  <si>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</si>
  <si>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</si>
  <si>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</si>
  <si>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</si>
  <si>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</si>
  <si>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</si>
  <si>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</si>
  <si>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</si>
  <si>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</si>
  <si>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</si>
  <si>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</si>
  <si>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</si>
  <si>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</si>
  <si>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</si>
  <si>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</si>
  <si>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</si>
  <si>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</si>
  <si>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</si>
  <si>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</si>
  <si>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</si>
  <si>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</si>
  <si>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</si>
  <si>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</si>
  <si>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</si>
  <si>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</si>
  <si>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</si>
  <si>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</si>
  <si>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</si>
  <si>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</si>
  <si>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</si>
  <si>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</si>
  <si>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</si>
  <si>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</si>
  <si>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</si>
  <si>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</si>
  <si>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</si>
  <si>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</si>
  <si>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</si>
  <si>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</si>
  <si>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</si>
  <si>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</si>
  <si>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</si>
  <si>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</si>
  <si>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</si>
  <si>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</si>
  <si>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</si>
  <si>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</si>
  <si>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</si>
  <si>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</si>
  <si>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</si>
  <si>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</si>
  <si>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</si>
  <si>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</si>
  <si>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</si>
  <si>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</si>
  <si>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</si>
  <si>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</si>
  <si>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</si>
  <si>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</si>
  <si>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</si>
  <si>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</si>
  <si>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</si>
  <si>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</si>
  <si>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</si>
  <si>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</si>
  <si>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</si>
  <si>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</si>
  <si>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</si>
  <si>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</si>
  <si>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</si>
  <si>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</si>
  <si>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</si>
  <si>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</si>
  <si>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</si>
  <si>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</si>
  <si>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</si>
  <si>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</si>
  <si>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</si>
  <si>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</si>
  <si>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</si>
  <si>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</si>
  <si>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</si>
  <si>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</si>
  <si>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</si>
  <si>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</si>
  <si>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</si>
  <si>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</si>
  <si>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</si>
  <si>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</si>
  <si>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</si>
  <si>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</si>
  <si>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</si>
  <si>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</si>
  <si>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</si>
  <si>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</si>
  <si>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</si>
  <si>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</si>
  <si>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</si>
  <si>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</si>
  <si>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</si>
  <si>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</si>
  <si>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</si>
  <si>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</si>
  <si>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</si>
  <si>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</si>
  <si>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</si>
  <si>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</si>
  <si>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</si>
  <si>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</si>
  <si>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</si>
  <si>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</si>
  <si>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</si>
  <si>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</si>
  <si>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</si>
  <si>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</si>
  <si>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</si>
  <si>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</si>
  <si>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</si>
  <si>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</si>
  <si>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</si>
  <si>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</si>
  <si>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</si>
  <si>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</si>
  <si>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</si>
  <si>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</si>
  <si>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</si>
  <si>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</si>
  <si>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</si>
  <si>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</si>
  <si>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</si>
  <si>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</si>
  <si>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</si>
  <si>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</si>
  <si>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</si>
  <si>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</si>
  <si>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</si>
  <si>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</si>
  <si>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</si>
  <si>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</si>
  <si>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</si>
  <si>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</si>
  <si>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</si>
  <si>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</si>
  <si>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</si>
  <si>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</si>
  <si>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</si>
  <si>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</si>
  <si>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</si>
  <si>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</si>
  <si>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</si>
  <si>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</si>
  <si>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</si>
  <si>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</si>
  <si>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</si>
  <si>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</si>
  <si>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</si>
  <si>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</si>
  <si>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</si>
  <si>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</si>
  <si>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</si>
  <si>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</si>
  <si>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</si>
  <si>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</si>
  <si>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</si>
  <si>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</si>
  <si>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</si>
  <si>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</si>
  <si>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</si>
  <si>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</si>
  <si>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</si>
  <si>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</si>
  <si>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</si>
  <si>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</si>
  <si>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</si>
  <si>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</si>
  <si>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</si>
  <si>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</si>
  <si>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</si>
  <si>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</si>
  <si>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</si>
  <si>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</si>
  <si>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</si>
  <si>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</si>
  <si>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</si>
  <si>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</si>
  <si>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</si>
  <si>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</si>
  <si>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</si>
  <si>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</si>
  <si>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</si>
  <si>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</si>
  <si>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</si>
  <si>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</si>
  <si>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</si>
  <si>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</si>
  <si>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</si>
  <si>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</si>
  <si>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</si>
  <si>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</si>
  <si>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</si>
  <si>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</si>
  <si>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</si>
  <si>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</si>
  <si>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</si>
  <si>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</si>
  <si>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</si>
  <si>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</si>
  <si>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</si>
  <si>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</si>
  <si>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</si>
  <si>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</si>
  <si>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</si>
  <si>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</si>
  <si>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</si>
  <si>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</si>
  <si>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</si>
  <si>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</si>
  <si>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</si>
  <si>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</si>
  <si>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</si>
  <si>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</si>
  <si>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</si>
  <si>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</si>
  <si>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</si>
  <si>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</si>
  <si>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</si>
  <si>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</si>
  <si>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</si>
  <si>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</si>
  <si>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</si>
  <si>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</si>
  <si>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</si>
  <si>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</si>
  <si>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</si>
  <si>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</si>
  <si>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</si>
  <si>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</si>
  <si>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</si>
  <si>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</si>
  <si>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</si>
  <si>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</si>
  <si>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</si>
  <si>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</si>
  <si>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</si>
  <si>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</si>
  <si>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</si>
  <si>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</si>
  <si>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</si>
  <si>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</si>
  <si>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</si>
  <si>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</si>
  <si>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</si>
  <si>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</si>
  <si>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</si>
  <si>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</si>
  <si>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</si>
  <si>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</si>
  <si>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</si>
  <si>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</si>
  <si>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</si>
  <si>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</si>
  <si>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</si>
  <si>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</si>
  <si>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</si>
  <si>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</si>
  <si>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</si>
  <si>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</si>
  <si>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</si>
  <si>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</si>
  <si>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</si>
  <si>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</si>
  <si>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</si>
  <si>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</si>
  <si>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</si>
  <si>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</si>
  <si>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</si>
  <si>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</si>
  <si>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</si>
  <si>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</si>
  <si>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</si>
  <si>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</si>
  <si>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</si>
  <si>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</si>
  <si>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</si>
  <si>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</si>
  <si>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</si>
  <si>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</si>
  <si>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</si>
  <si>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</si>
  <si>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</si>
  <si>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</si>
  <si>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</si>
  <si>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</si>
  <si>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</si>
  <si>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</si>
  <si>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</si>
  <si>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</si>
  <si>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</si>
  <si>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</si>
  <si>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</si>
  <si>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</si>
  <si>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</si>
  <si>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</si>
  <si>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</si>
  <si>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</si>
  <si>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</si>
  <si>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</si>
  <si>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</si>
  <si>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</si>
  <si>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</si>
  <si>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</si>
  <si>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</si>
  <si>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</si>
  <si>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</si>
  <si>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</si>
  <si>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</si>
  <si>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</si>
  <si>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</si>
  <si>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</si>
  <si>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</si>
  <si>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</si>
  <si>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</si>
  <si>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</si>
  <si>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</si>
  <si>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</si>
  <si>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</si>
  <si>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</si>
  <si>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</si>
  <si>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</si>
  <si>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</si>
  <si>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</si>
  <si>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</si>
  <si>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</si>
  <si>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</si>
  <si>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</si>
  <si>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</si>
  <si>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</si>
  <si>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</si>
  <si>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</si>
  <si>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</si>
  <si>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</si>
  <si>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</si>
  <si>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</si>
  <si>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</si>
  <si>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</si>
  <si>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</si>
  <si>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</si>
  <si>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</si>
  <si>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</si>
  <si>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</si>
  <si>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</si>
  <si>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</si>
  <si>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</si>
  <si>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</si>
  <si>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</si>
  <si>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</si>
  <si>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</si>
  <si>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</si>
  <si>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</si>
  <si>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</si>
  <si>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</si>
  <si>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</si>
  <si>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</si>
  <si>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</si>
  <si>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</si>
  <si>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</si>
  <si>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</si>
  <si>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</si>
  <si>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</si>
  <si>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</si>
  <si>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</si>
  <si>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</si>
  <si>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</si>
  <si>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</si>
  <si>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</si>
  <si>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</si>
  <si>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</si>
  <si>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</si>
  <si>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</si>
  <si>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</si>
  <si>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</si>
  <si>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</si>
  <si>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</si>
  <si>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</si>
  <si>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</si>
  <si>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</si>
  <si>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</si>
  <si>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</si>
  <si>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</si>
  <si>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</si>
  <si>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</si>
  <si>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</si>
  <si>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</si>
  <si>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</si>
  <si>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</si>
  <si>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</si>
  <si>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</si>
  <si>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</si>
  <si>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</si>
  <si>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</si>
  <si>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</si>
  <si>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</si>
  <si>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</si>
  <si>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</si>
  <si>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</si>
  <si>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</si>
  <si>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</si>
  <si>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</si>
  <si>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</si>
  <si>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</si>
  <si>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</si>
  <si>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</si>
  <si>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</si>
  <si>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</si>
  <si>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</si>
  <si>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</si>
  <si>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</si>
  <si>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</si>
  <si>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</si>
  <si>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</si>
  <si>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</si>
  <si>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</si>
  <si>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</si>
  <si>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faixa negada cco</t>
  </si>
  <si>
    <t>2 Enio e Daniel</t>
  </si>
  <si>
    <t>Aguardando descanso dos maquinistas as 12h</t>
  </si>
  <si>
    <t>Sem opotunidade de faixa CCO</t>
  </si>
  <si>
    <t>Pronto as 8h - após A60 CCO vai verificar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</si>
  <si>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</si>
  <si>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</si>
  <si>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</si>
  <si>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</si>
  <si>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faixa negada cco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</si>
  <si>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</si>
  <si>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</si>
  <si>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</si>
  <si>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</si>
  <si>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</si>
  <si>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</si>
  <si>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</si>
  <si>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</si>
  <si>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</si>
  <si>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</si>
  <si>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</si>
  <si>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Troca de meia chave</t>
  </si>
  <si>
    <t>Acompanha o mesmo intervalo da meia chave</t>
  </si>
  <si>
    <t/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</si>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</sst>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35" fillId="33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22" t="s">
        <v>1131</v>
      </c>
      <c r="D1" s="222"/>
      <c r="E1" s="222"/>
      <c r="F1" s="222"/>
      <c r="G1" s="222"/>
      <c r="H1" s="222"/>
    </row>
    <row r="2" spans="3:8">
      <c r="C2" s="222"/>
      <c r="D2" s="222"/>
      <c r="E2" s="222"/>
      <c r="F2" s="222"/>
      <c r="G2" s="222"/>
      <c r="H2" s="222"/>
    </row>
    <row r="3" spans="3:8">
      <c r="C3" s="186" t="s">
        <v>695</v>
      </c>
      <c r="D3" s="186" t="s">
        <v>1132</v>
      </c>
      <c r="E3" s="186" t="s">
        <v>1133</v>
      </c>
      <c r="F3" s="186" t="s">
        <v>1134</v>
      </c>
      <c r="G3" s="186" t="s">
        <v>1135</v>
      </c>
      <c r="H3" s="186" t="s">
        <v>1136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1137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1138</v>
      </c>
      <c r="D10" s="187">
        <v>9049</v>
      </c>
      <c r="E10" s="188">
        <v>46044</v>
      </c>
      <c r="F10" s="187" t="s">
        <v>1139</v>
      </c>
      <c r="G10" s="187" t="s">
        <v>1140</v>
      </c>
      <c r="H10" s="187"/>
    </row>
    <row r="11" spans="3:8">
      <c r="C11" s="187" t="s">
        <v>1138</v>
      </c>
      <c r="D11" s="187">
        <v>9044</v>
      </c>
      <c r="E11" s="188">
        <v>46044</v>
      </c>
      <c r="F11" s="187" t="s">
        <v>1141</v>
      </c>
      <c r="G11" s="187" t="s">
        <v>1142</v>
      </c>
      <c r="H11" s="187"/>
    </row>
    <row r="12" spans="3:8">
      <c r="C12" s="187" t="s">
        <v>1138</v>
      </c>
      <c r="D12" s="187">
        <v>762</v>
      </c>
      <c r="E12" s="188">
        <v>46044</v>
      </c>
      <c r="F12" s="187" t="s">
        <v>1143</v>
      </c>
      <c r="G12" s="187" t="s">
        <v>1142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BC1" activePane="topRight" state="frozen"/>
      <selection pane="topRight" activeCell="BK77" sqref="BK77:BK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1144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5" t="s">
        <v>1145</v>
      </c>
      <c r="AJ1" s="225"/>
      <c r="AK1" s="225"/>
      <c r="AL1" s="225"/>
      <c r="AM1" s="225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5"/>
      <c r="BF1" s="225"/>
      <c r="BG1" s="3"/>
      <c r="BH1" s="226" t="s">
        <v>1146</v>
      </c>
      <c r="BI1" s="226"/>
      <c r="BJ1" s="226"/>
      <c r="BK1" s="226"/>
      <c r="BL1" s="43"/>
      <c r="BM1" s="224" t="s">
        <v>1147</v>
      </c>
      <c r="BN1" s="224"/>
      <c r="BO1" s="224"/>
      <c r="BP1" s="224"/>
      <c r="BQ1" s="224"/>
      <c r="BR1" s="224"/>
      <c r="BS1" s="224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1148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1149</v>
      </c>
      <c r="T2" s="17"/>
      <c r="U2" s="66"/>
      <c r="V2" s="144"/>
      <c r="W2" s="19"/>
      <c r="X2" s="17"/>
      <c r="Y2" s="18"/>
      <c r="Z2" s="2"/>
      <c r="AA2" s="121" t="s">
        <v>1150</v>
      </c>
      <c r="AB2" s="17"/>
      <c r="AC2" s="17"/>
      <c r="AD2" s="17"/>
      <c r="AE2" s="61"/>
      <c r="AF2" s="61"/>
      <c r="AG2" s="73"/>
      <c r="AH2" s="3"/>
      <c r="AI2" s="225" t="s">
        <v>1148</v>
      </c>
      <c r="AJ2" s="225"/>
      <c r="AK2" s="225"/>
      <c r="AL2" s="225"/>
      <c r="AM2" s="225"/>
      <c r="AN2" s="225"/>
      <c r="AO2" s="225"/>
      <c r="AP2" s="225"/>
      <c r="AQ2" s="225"/>
      <c r="AR2" s="159"/>
      <c r="AS2" s="227" t="s">
        <v>1151</v>
      </c>
      <c r="AT2" s="227"/>
      <c r="AU2" s="227"/>
      <c r="AV2" s="227"/>
      <c r="AW2" s="227"/>
      <c r="AX2" s="227"/>
      <c r="AY2" s="227"/>
      <c r="AZ2" s="4"/>
      <c r="BA2" s="223" t="s">
        <v>1152</v>
      </c>
      <c r="BB2" s="223"/>
      <c r="BC2" s="225" t="s">
        <v>1149</v>
      </c>
      <c r="BD2" s="225"/>
      <c r="BE2" s="225"/>
      <c r="BF2" s="225"/>
      <c r="BG2" s="3"/>
      <c r="BH2" s="226"/>
      <c r="BI2" s="226"/>
      <c r="BJ2" s="226"/>
      <c r="BK2" s="226"/>
      <c r="BL2" s="43"/>
      <c r="BM2" s="224"/>
      <c r="BN2" s="224"/>
      <c r="BO2" s="224"/>
      <c r="BP2" s="224"/>
      <c r="BQ2" s="224"/>
      <c r="BR2" s="224"/>
      <c r="BS2" s="22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1153</v>
      </c>
      <c r="G3" s="48"/>
      <c r="H3" s="47" t="s">
        <v>1154</v>
      </c>
      <c r="I3" s="49"/>
      <c r="J3" s="49"/>
      <c r="K3" s="49"/>
      <c r="L3" s="62"/>
      <c r="M3" s="49"/>
      <c r="N3" s="67"/>
      <c r="O3" s="47" t="s">
        <v>1151</v>
      </c>
      <c r="P3" s="48"/>
      <c r="Q3" s="65" t="s">
        <v>1155</v>
      </c>
      <c r="R3" s="48"/>
      <c r="S3" s="47" t="s">
        <v>1156</v>
      </c>
      <c r="T3" s="49"/>
      <c r="U3" s="67"/>
      <c r="V3" s="145"/>
      <c r="W3" s="50" t="s">
        <v>1157</v>
      </c>
      <c r="X3" s="51"/>
      <c r="Y3" s="52"/>
      <c r="Z3" s="53"/>
      <c r="AA3" s="122" t="s">
        <v>1158</v>
      </c>
      <c r="AB3" s="54"/>
      <c r="AC3" s="54"/>
      <c r="AD3" s="55"/>
      <c r="AE3" s="70" t="s">
        <v>1159</v>
      </c>
      <c r="AF3" s="72"/>
      <c r="AG3" s="74"/>
      <c r="AH3" s="56"/>
      <c r="AI3" s="223" t="s">
        <v>1153</v>
      </c>
      <c r="AJ3" s="223"/>
      <c r="AK3" s="223" t="s">
        <v>1154</v>
      </c>
      <c r="AL3" s="223"/>
      <c r="AM3" s="223"/>
      <c r="AN3" s="223"/>
      <c r="AO3" s="223"/>
      <c r="AP3" s="223"/>
      <c r="AQ3" s="223"/>
      <c r="AR3" s="160"/>
      <c r="AS3" s="228" t="s">
        <v>1160</v>
      </c>
      <c r="AT3" s="228"/>
      <c r="AU3" s="228" t="s">
        <v>1161</v>
      </c>
      <c r="AV3" s="228"/>
      <c r="AW3" s="228" t="s">
        <v>1162</v>
      </c>
      <c r="AX3" s="228"/>
      <c r="AY3" s="57" t="s">
        <v>1163</v>
      </c>
      <c r="AZ3" s="57"/>
      <c r="BA3" s="223"/>
      <c r="BB3" s="223"/>
      <c r="BC3" s="223" t="s">
        <v>1156</v>
      </c>
      <c r="BD3" s="223"/>
      <c r="BE3" s="223"/>
      <c r="BF3" s="223"/>
      <c r="BG3" s="56"/>
      <c r="BH3" s="226"/>
      <c r="BI3" s="226"/>
      <c r="BJ3" s="226"/>
      <c r="BK3" s="226"/>
      <c r="BL3" s="43"/>
      <c r="BM3" s="224" t="s">
        <v>1164</v>
      </c>
      <c r="BN3" s="224"/>
      <c r="BO3" s="224"/>
      <c r="BP3" s="224"/>
      <c r="BQ3" s="224" t="s">
        <v>751</v>
      </c>
      <c r="BR3" s="224"/>
      <c r="BS3" s="224"/>
      <c r="BT3" s="156"/>
    </row>
    <row r="4" spans="1:72" s="6" customFormat="1" ht="14.25" customHeight="1">
      <c r="A4" s="36" t="s">
        <v>1165</v>
      </c>
      <c r="B4" s="37" t="s">
        <v>1166</v>
      </c>
      <c r="C4" s="38" t="s">
        <v>1165</v>
      </c>
      <c r="D4" s="39" t="s">
        <v>1167</v>
      </c>
      <c r="E4" s="40"/>
      <c r="F4" s="39" t="s">
        <v>1167</v>
      </c>
      <c r="G4" s="36" t="s">
        <v>1165</v>
      </c>
      <c r="H4" s="37" t="s">
        <v>1166</v>
      </c>
      <c r="I4" s="37" t="s">
        <v>1166</v>
      </c>
      <c r="J4" s="37" t="s">
        <v>1166</v>
      </c>
      <c r="K4" s="37" t="s">
        <v>1166</v>
      </c>
      <c r="L4" s="63" t="s">
        <v>1166</v>
      </c>
      <c r="M4" s="37" t="s">
        <v>1166</v>
      </c>
      <c r="N4" s="113" t="s">
        <v>1166</v>
      </c>
      <c r="O4" s="37" t="s">
        <v>1166</v>
      </c>
      <c r="P4" s="37" t="s">
        <v>1166</v>
      </c>
      <c r="Q4" s="63" t="s">
        <v>1166</v>
      </c>
      <c r="R4" s="36" t="s">
        <v>1165</v>
      </c>
      <c r="S4" s="39" t="s">
        <v>1167</v>
      </c>
      <c r="T4" s="39" t="s">
        <v>1167</v>
      </c>
      <c r="U4" s="68" t="s">
        <v>1165</v>
      </c>
      <c r="V4" s="146" t="s">
        <v>1166</v>
      </c>
      <c r="W4" s="41" t="s">
        <v>1166</v>
      </c>
      <c r="X4" s="39" t="s">
        <v>1167</v>
      </c>
      <c r="Y4" s="39" t="s">
        <v>1167</v>
      </c>
      <c r="Z4" s="39" t="s">
        <v>1167</v>
      </c>
      <c r="AA4" s="63" t="s">
        <v>1166</v>
      </c>
      <c r="AB4" s="39" t="s">
        <v>1167</v>
      </c>
      <c r="AC4" s="39" t="s">
        <v>1167</v>
      </c>
      <c r="AD4" s="37" t="s">
        <v>1166</v>
      </c>
      <c r="AE4" s="63" t="s">
        <v>1166</v>
      </c>
      <c r="AF4" s="63" t="s">
        <v>1166</v>
      </c>
      <c r="AG4" s="63" t="s">
        <v>1166</v>
      </c>
      <c r="AH4" s="42"/>
      <c r="AI4" s="131" t="s">
        <v>1167</v>
      </c>
      <c r="AJ4" s="36" t="s">
        <v>1165</v>
      </c>
      <c r="AK4" s="113" t="s">
        <v>1166</v>
      </c>
      <c r="AL4" s="113" t="s">
        <v>1166</v>
      </c>
      <c r="AM4" s="113" t="s">
        <v>1166</v>
      </c>
      <c r="AN4" s="113" t="s">
        <v>1166</v>
      </c>
      <c r="AO4" s="37" t="s">
        <v>1166</v>
      </c>
      <c r="AP4" s="37" t="s">
        <v>1166</v>
      </c>
      <c r="AQ4" s="37" t="s">
        <v>1166</v>
      </c>
      <c r="AR4" s="161" t="s">
        <v>1166</v>
      </c>
      <c r="AS4" s="161" t="s">
        <v>1166</v>
      </c>
      <c r="AT4" s="161" t="s">
        <v>1166</v>
      </c>
      <c r="AU4" s="161" t="s">
        <v>1166</v>
      </c>
      <c r="AV4" s="161" t="s">
        <v>1166</v>
      </c>
      <c r="AW4" s="161" t="s">
        <v>1166</v>
      </c>
      <c r="AX4" s="37" t="s">
        <v>1166</v>
      </c>
      <c r="AY4" s="36" t="s">
        <v>1165</v>
      </c>
      <c r="AZ4" s="39" t="s">
        <v>1167</v>
      </c>
      <c r="BA4" s="37" t="s">
        <v>1166</v>
      </c>
      <c r="BB4" s="36" t="s">
        <v>1165</v>
      </c>
      <c r="BC4" s="39" t="s">
        <v>1167</v>
      </c>
      <c r="BD4" s="39" t="s">
        <v>1167</v>
      </c>
      <c r="BE4" s="36" t="s">
        <v>1165</v>
      </c>
      <c r="BF4" s="37" t="s">
        <v>1166</v>
      </c>
      <c r="BG4" s="43" t="s">
        <v>1168</v>
      </c>
      <c r="BH4" s="37" t="s">
        <v>1166</v>
      </c>
      <c r="BI4" s="37" t="s">
        <v>1166</v>
      </c>
      <c r="BJ4" s="197" t="s">
        <v>1166</v>
      </c>
      <c r="BK4" s="37" t="s">
        <v>1166</v>
      </c>
      <c r="BL4" s="43" t="s">
        <v>1168</v>
      </c>
      <c r="BM4" s="39" t="s">
        <v>1167</v>
      </c>
      <c r="BN4" s="39" t="s">
        <v>1167</v>
      </c>
      <c r="BO4" s="39" t="s">
        <v>1167</v>
      </c>
      <c r="BP4" s="37" t="s">
        <v>1166</v>
      </c>
      <c r="BQ4" s="36" t="s">
        <v>1165</v>
      </c>
      <c r="BR4" s="36" t="s">
        <v>1165</v>
      </c>
      <c r="BS4" s="36" t="s">
        <v>1165</v>
      </c>
      <c r="BT4" s="132"/>
    </row>
    <row r="5" spans="1:72" s="155" customFormat="1" ht="14.25" customHeight="1">
      <c r="A5" s="153" t="s">
        <v>1169</v>
      </c>
      <c r="B5" s="153" t="s">
        <v>1170</v>
      </c>
      <c r="C5" s="172" t="s">
        <v>1171</v>
      </c>
      <c r="D5" s="154" t="s">
        <v>1172</v>
      </c>
      <c r="E5" s="154" t="s">
        <v>1173</v>
      </c>
      <c r="F5" s="154" t="s">
        <v>1174</v>
      </c>
      <c r="G5" s="154" t="s">
        <v>1175</v>
      </c>
      <c r="H5" s="154" t="s">
        <v>1176</v>
      </c>
      <c r="I5" s="154" t="s">
        <v>1177</v>
      </c>
      <c r="J5" s="154" t="s">
        <v>1</v>
      </c>
      <c r="K5" s="154" t="s">
        <v>1178</v>
      </c>
      <c r="L5" s="154" t="s">
        <v>1179</v>
      </c>
      <c r="M5" s="154" t="s">
        <v>1180</v>
      </c>
      <c r="N5" s="179" t="s">
        <v>5</v>
      </c>
      <c r="O5" s="154" t="s">
        <v>1181</v>
      </c>
      <c r="P5" s="154" t="s">
        <v>1182</v>
      </c>
      <c r="Q5" s="172" t="s">
        <v>1183</v>
      </c>
      <c r="R5" s="154" t="s">
        <v>1184</v>
      </c>
      <c r="S5" s="154" t="s">
        <v>1185</v>
      </c>
      <c r="T5" s="154" t="s">
        <v>1186</v>
      </c>
      <c r="U5" s="173" t="s">
        <v>4</v>
      </c>
      <c r="V5" s="154" t="s">
        <v>1187</v>
      </c>
      <c r="W5" s="198" t="s">
        <v>1188</v>
      </c>
      <c r="X5" s="154" t="s">
        <v>1189</v>
      </c>
      <c r="Y5" s="154" t="s">
        <v>1190</v>
      </c>
      <c r="Z5" s="154" t="s">
        <v>598</v>
      </c>
      <c r="AA5" s="172" t="s">
        <v>1191</v>
      </c>
      <c r="AB5" s="154" t="s">
        <v>1192</v>
      </c>
      <c r="AC5" s="154" t="s">
        <v>1193</v>
      </c>
      <c r="AD5" s="154" t="s">
        <v>1194</v>
      </c>
      <c r="AE5" s="172" t="s">
        <v>1195</v>
      </c>
      <c r="AF5" s="172" t="s">
        <v>1196</v>
      </c>
      <c r="AG5" s="172" t="s">
        <v>1197</v>
      </c>
      <c r="AH5" s="154" t="s">
        <v>1198</v>
      </c>
      <c r="AI5" s="154" t="s">
        <v>1199</v>
      </c>
      <c r="AJ5" s="154" t="s">
        <v>1200</v>
      </c>
      <c r="AK5" s="173" t="s">
        <v>1201</v>
      </c>
      <c r="AL5" s="173" t="s">
        <v>1202</v>
      </c>
      <c r="AM5" s="173" t="s">
        <v>1203</v>
      </c>
      <c r="AN5" s="173" t="s">
        <v>1204</v>
      </c>
      <c r="AO5" s="154" t="s">
        <v>1205</v>
      </c>
      <c r="AP5" s="154" t="s">
        <v>1206</v>
      </c>
      <c r="AQ5" s="154" t="s">
        <v>1207</v>
      </c>
      <c r="AR5" s="174" t="s">
        <v>1208</v>
      </c>
      <c r="AS5" s="174" t="s">
        <v>1209</v>
      </c>
      <c r="AT5" s="174" t="s">
        <v>1210</v>
      </c>
      <c r="AU5" s="174" t="s">
        <v>1211</v>
      </c>
      <c r="AV5" s="174" t="s">
        <v>1212</v>
      </c>
      <c r="AW5" s="174" t="s">
        <v>1213</v>
      </c>
      <c r="AX5" s="154" t="s">
        <v>1214</v>
      </c>
      <c r="AY5" s="154" t="s">
        <v>1163</v>
      </c>
      <c r="AZ5" s="154" t="s">
        <v>1215</v>
      </c>
      <c r="BA5" s="154" t="s">
        <v>1216</v>
      </c>
      <c r="BB5" s="154" t="s">
        <v>1217</v>
      </c>
      <c r="BC5" s="154" t="s">
        <v>1218</v>
      </c>
      <c r="BD5" s="154" t="s">
        <v>1219</v>
      </c>
      <c r="BE5" s="154" t="s">
        <v>1220</v>
      </c>
      <c r="BF5" s="154" t="s">
        <v>1221</v>
      </c>
      <c r="BG5" s="154" t="s">
        <v>1222</v>
      </c>
      <c r="BH5" s="154" t="s">
        <v>1223</v>
      </c>
      <c r="BI5" s="154" t="s">
        <v>1224</v>
      </c>
      <c r="BJ5" s="154" t="s">
        <v>1225</v>
      </c>
      <c r="BK5" s="154" t="s">
        <v>1226</v>
      </c>
      <c r="BL5" s="154" t="s">
        <v>1227</v>
      </c>
      <c r="BM5" s="154" t="s">
        <v>1228</v>
      </c>
      <c r="BN5" s="154" t="s">
        <v>1229</v>
      </c>
      <c r="BO5" s="154" t="s">
        <v>1230</v>
      </c>
      <c r="BP5" s="154" t="s">
        <v>1231</v>
      </c>
      <c r="BQ5" s="154" t="s">
        <v>1232</v>
      </c>
      <c r="BR5" s="154" t="s">
        <v>1233</v>
      </c>
      <c r="BS5" s="154" t="s">
        <v>1234</v>
      </c>
      <c r="BT5" s="132" t="s">
        <v>1235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1236</v>
      </c>
      <c r="W7" s="135" t="s">
        <v>1237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1238</v>
      </c>
      <c r="BK7" s="14" t="s">
        <v>1238</v>
      </c>
      <c r="BL7" s="13"/>
      <c r="BM7" s="12" t="s">
        <v>982</v>
      </c>
      <c r="BN7" s="12" t="s">
        <v>1013</v>
      </c>
      <c r="BO7" s="130" t="s">
        <v>1071</v>
      </c>
      <c r="BP7" s="14" t="s">
        <v>1238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1240</v>
      </c>
      <c r="W8" s="135" t="s">
        <v>1241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1242</v>
      </c>
      <c r="BK8" s="14" t="s">
        <v>1242</v>
      </c>
      <c r="BL8" s="13"/>
      <c r="BM8" s="12" t="s">
        <v>985</v>
      </c>
      <c r="BN8" s="12" t="s">
        <v>1015</v>
      </c>
      <c r="BO8" s="130" t="s">
        <v>1116</v>
      </c>
      <c r="BP8" s="14" t="s">
        <v>1242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1243</v>
      </c>
      <c r="W9" s="206" t="s">
        <v>1244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1245</v>
      </c>
      <c r="BK9" s="14" t="s">
        <v>1245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1246</v>
      </c>
      <c r="N10" s="151" t="s">
        <v>1247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1248</v>
      </c>
      <c r="W10" s="135" t="s">
        <v>1249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1250</v>
      </c>
      <c r="BK10" s="14" t="s">
        <v>1250</v>
      </c>
      <c r="BL10" s="13"/>
      <c r="BM10" s="12" t="s">
        <v>994</v>
      </c>
      <c r="BN10" s="12" t="s">
        <v>1018</v>
      </c>
      <c r="BO10" s="130" t="s">
        <v>1069</v>
      </c>
      <c r="BP10" s="14" t="s">
        <v>1251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1252</v>
      </c>
      <c r="W14" s="135" t="s">
        <v>1253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1254</v>
      </c>
      <c r="BK14" s="14" t="s">
        <v>1255</v>
      </c>
      <c r="BL14" s="13"/>
      <c r="BM14" s="12" t="s">
        <v>982</v>
      </c>
      <c r="BN14" s="12" t="s">
        <v>1003</v>
      </c>
      <c r="BO14" s="130" t="s">
        <v>1121</v>
      </c>
      <c r="BP14" s="14" t="s">
        <v>1256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1257</v>
      </c>
      <c r="I15" s="135" t="s">
        <v>1257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1258</v>
      </c>
      <c r="W15" s="135" t="s">
        <v>1259</v>
      </c>
      <c r="X15" s="152" t="s">
        <v>966</v>
      </c>
      <c r="Y15" s="129" t="s">
        <v>960</v>
      </c>
      <c r="Z15" s="129"/>
      <c r="AA15" s="71" t="s">
        <v>1260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1261</v>
      </c>
      <c r="BK15" s="14" t="s">
        <v>1262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1263</v>
      </c>
      <c r="W16" s="135" t="s">
        <v>1264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1265</v>
      </c>
      <c r="BK16" s="14" t="s">
        <v>1266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1267</v>
      </c>
      <c r="N17" s="151" t="s">
        <v>1268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1269</v>
      </c>
      <c r="W17" s="135" t="s">
        <v>1270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1271</v>
      </c>
      <c r="BK17" s="14" t="s">
        <v>1271</v>
      </c>
      <c r="BL17" s="13"/>
      <c r="BM17" s="12" t="s">
        <v>975</v>
      </c>
      <c r="BN17" s="12" t="s">
        <v>998</v>
      </c>
      <c r="BO17" s="130" t="s">
        <v>1062</v>
      </c>
      <c r="BP17" s="14" t="s">
        <v>1272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1273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1267</v>
      </c>
      <c r="N18" s="151" t="s">
        <v>1268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1274</v>
      </c>
      <c r="W18" s="135" t="s">
        <v>1275</v>
      </c>
      <c r="X18" s="152" t="s">
        <v>966</v>
      </c>
      <c r="Y18" s="129" t="s">
        <v>960</v>
      </c>
      <c r="Z18" s="129"/>
      <c r="AA18" s="71" t="s">
        <v>1276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1277</v>
      </c>
      <c r="BK18" s="14" t="s">
        <v>1278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1279</v>
      </c>
      <c r="W19" s="135" t="s">
        <v>1237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1280</v>
      </c>
      <c r="BK19" s="14" t="s">
        <v>1281</v>
      </c>
      <c r="BL19" s="13"/>
      <c r="BM19" s="12" t="s">
        <v>986</v>
      </c>
      <c r="BN19" s="12" t="s">
        <v>1016</v>
      </c>
      <c r="BO19" s="130" t="s">
        <v>1068</v>
      </c>
      <c r="BP19" s="14" t="s">
        <v>1282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1283</v>
      </c>
      <c r="W20" s="135" t="s">
        <v>1284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1285</v>
      </c>
      <c r="BK20" s="14" t="s">
        <v>1286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1236</v>
      </c>
      <c r="W21" s="135" t="s">
        <v>1237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1287</v>
      </c>
      <c r="BK21" s="14" t="s">
        <v>1288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1289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1290</v>
      </c>
      <c r="W22" s="135" t="s">
        <v>1291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1292</v>
      </c>
      <c r="BK22" s="14" t="s">
        <v>1293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1294</v>
      </c>
      <c r="N23" s="151" t="s">
        <v>1295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1248</v>
      </c>
      <c r="W23" s="135" t="s">
        <v>1296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1297</v>
      </c>
      <c r="BK23" s="14" t="s">
        <v>1297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1298</v>
      </c>
      <c r="W24" s="135" t="s">
        <v>1299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1300</v>
      </c>
      <c r="BK24" s="216" t="s">
        <v>1300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1301</v>
      </c>
      <c r="W25" s="135" t="s">
        <v>1299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1302</v>
      </c>
      <c r="BK25" s="14" t="s">
        <v>1303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1304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1305</v>
      </c>
      <c r="N27" s="149" t="s">
        <v>1306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1307</v>
      </c>
      <c r="W27" s="135" t="s">
        <v>1308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1309</v>
      </c>
      <c r="BK27" s="219" t="s">
        <v>1309</v>
      </c>
      <c r="BL27" s="13"/>
      <c r="BM27" s="12" t="s">
        <v>981</v>
      </c>
      <c r="BN27" s="12" t="s">
        <v>1002</v>
      </c>
      <c r="BO27" s="130" t="s">
        <v>1069</v>
      </c>
      <c r="BP27" s="14" t="s">
        <v>1310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1252</v>
      </c>
      <c r="W28" s="135" t="s">
        <v>1311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1312</v>
      </c>
      <c r="BK28" s="219" t="s">
        <v>1313</v>
      </c>
      <c r="BL28" s="13"/>
      <c r="BM28" s="12" t="s">
        <v>985</v>
      </c>
      <c r="BN28" s="12" t="s">
        <v>1006</v>
      </c>
      <c r="BO28" s="130" t="s">
        <v>1116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48" t="str">
        <f>IF(BS_CONTROLE[[#This Row],[DATA]]="","",WEEKNUM(BS_CONTROLE[[#This Row],[DATA]]))</f>
        <v/>
      </c>
      <c r="D29" s="152"/>
      <c r="E29" s="247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46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45"/>
      <c r="BI29" s="245"/>
      <c r="BJ29" s="245"/>
      <c r="BK29" s="245"/>
      <c r="BL29" s="13"/>
      <c r="BM29" s="12"/>
      <c r="BN29" s="12"/>
      <c r="BO29" s="130"/>
      <c r="BP29" s="245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48" t="str">
        <f>IF(BS_CONTROLE[[#This Row],[DATA]]="","",WEEKNUM(BS_CONTROLE[[#This Row],[DATA]]))</f>
        <v/>
      </c>
      <c r="D30" s="152"/>
      <c r="E30" s="247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46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45"/>
      <c r="BI30" s="245"/>
      <c r="BJ30" s="245"/>
      <c r="BK30" s="245"/>
      <c r="BL30" s="13"/>
      <c r="BM30" s="12"/>
      <c r="BN30" s="12"/>
      <c r="BO30" s="130"/>
      <c r="BP30" s="245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48" t="str">
        <f>IF(BS_CONTROLE[[#This Row],[DATA]]="","",WEEKNUM(BS_CONTROLE[[#This Row],[DATA]]))</f>
        <v/>
      </c>
      <c r="D31" s="152"/>
      <c r="E31" s="247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46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45"/>
      <c r="BI31" s="245"/>
      <c r="BJ31" s="245"/>
      <c r="BK31" s="245"/>
      <c r="BL31" s="13"/>
      <c r="BM31" s="12"/>
      <c r="BN31" s="12"/>
      <c r="BO31" s="130"/>
      <c r="BP31" s="245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1314</v>
      </c>
      <c r="W32" s="135" t="s">
        <v>1315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1316</v>
      </c>
      <c r="BK32" s="219" t="s">
        <v>1317</v>
      </c>
      <c r="BL32" s="13"/>
      <c r="BM32" s="12" t="s">
        <v>990</v>
      </c>
      <c r="BN32" s="12" t="s">
        <v>990</v>
      </c>
      <c r="BO32" s="130" t="s">
        <v>990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48" t="str">
        <f>IF(BS_CONTROLE[[#This Row],[DATA]]="","",WEEKNUM(BS_CONTROLE[[#This Row],[DATA]]))</f>
        <v/>
      </c>
      <c r="D33" s="152"/>
      <c r="E33" s="247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46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45"/>
      <c r="BI33" s="245"/>
      <c r="BJ33" s="245"/>
      <c r="BK33" s="245"/>
      <c r="BL33" s="13"/>
      <c r="BM33" s="12"/>
      <c r="BN33" s="12"/>
      <c r="BO33" s="130"/>
      <c r="BP33" s="245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1258</v>
      </c>
      <c r="W34" s="135" t="s">
        <v>1318</v>
      </c>
      <c r="X34" s="152" t="s">
        <v>966</v>
      </c>
      <c r="Y34" s="129"/>
      <c r="Z34" s="129"/>
      <c r="AA34" s="71" t="s">
        <v>1260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1263</v>
      </c>
      <c r="W35" s="135" t="s">
        <v>1237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1319</v>
      </c>
      <c r="BK35" s="219" t="s">
        <v>1320</v>
      </c>
      <c r="BL35" s="13"/>
      <c r="BM35" s="12" t="s">
        <v>990</v>
      </c>
      <c r="BN35" s="12" t="s">
        <v>990</v>
      </c>
      <c r="BO35" s="130" t="s">
        <v>990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48" t="str">
        <f>IF(BS_CONTROLE[[#This Row],[DATA]]="","",WEEKNUM(BS_CONTROLE[[#This Row],[DATA]]))</f>
        <v/>
      </c>
      <c r="D36" s="152"/>
      <c r="E36" s="247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46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45"/>
      <c r="BI36" s="245"/>
      <c r="BJ36" s="245"/>
      <c r="BK36" s="245"/>
      <c r="BL36" s="13"/>
      <c r="BM36" s="12"/>
      <c r="BN36" s="12"/>
      <c r="BO36" s="130"/>
      <c r="BP36" s="245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48" t="str">
        <f>IF(BS_CONTROLE[[#This Row],[DATA]]="","",WEEKNUM(BS_CONTROLE[[#This Row],[DATA]]))</f>
        <v/>
      </c>
      <c r="D37" s="152"/>
      <c r="E37" s="247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46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45"/>
      <c r="BI37" s="245"/>
      <c r="BJ37" s="245"/>
      <c r="BK37" s="245"/>
      <c r="BL37" s="13"/>
      <c r="BM37" s="12"/>
      <c r="BN37" s="12"/>
      <c r="BO37" s="130"/>
      <c r="BP37" s="245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1321</v>
      </c>
      <c r="W38" s="135" t="s">
        <v>1322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1323</v>
      </c>
      <c r="BK38" s="219" t="s">
        <v>1323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1283</v>
      </c>
      <c r="W39" s="135" t="s">
        <v>1324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965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1325</v>
      </c>
      <c r="BK39" s="219" t="s">
        <v>1326</v>
      </c>
      <c r="BL39" s="13"/>
      <c r="BM39" s="12" t="s">
        <v>985</v>
      </c>
      <c r="BN39" s="12" t="s">
        <v>1006</v>
      </c>
      <c r="BO39" s="130" t="s">
        <v>1094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1283</v>
      </c>
      <c r="W40" s="213" t="s">
        <v>1327</v>
      </c>
      <c r="X40" s="152" t="s">
        <v>966</v>
      </c>
      <c r="Y40" s="129" t="s">
        <v>969</v>
      </c>
      <c r="Z40" s="129"/>
      <c r="AA40" s="71" t="s">
        <v>1328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1329</v>
      </c>
      <c r="BK40" s="209" t="s">
        <v>1329</v>
      </c>
      <c r="BL40" s="13"/>
      <c r="BM40" s="12" t="s">
        <v>988</v>
      </c>
      <c r="BN40" s="12" t="s">
        <v>1016</v>
      </c>
      <c r="BO40" s="130" t="s">
        <v>1079</v>
      </c>
      <c r="BP40" s="14" t="s">
        <v>1330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1331</v>
      </c>
      <c r="W41" s="206" t="s">
        <v>1332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1333</v>
      </c>
      <c r="BK41" s="218" t="s">
        <v>1333</v>
      </c>
      <c r="BL41" s="13"/>
      <c r="BM41" s="12" t="s">
        <v>982</v>
      </c>
      <c r="BN41" s="12" t="s">
        <v>1013</v>
      </c>
      <c r="BO41" s="130" t="s">
        <v>1071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1236</v>
      </c>
      <c r="W42" s="135" t="s">
        <v>1237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1334</v>
      </c>
      <c r="BK42" s="219" t="s">
        <v>1335</v>
      </c>
      <c r="BL42" s="13"/>
      <c r="BM42" s="12" t="s">
        <v>990</v>
      </c>
      <c r="BN42" s="12" t="s">
        <v>990</v>
      </c>
      <c r="BO42" s="130" t="s">
        <v>990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1336</v>
      </c>
      <c r="J44" s="151">
        <v>74</v>
      </c>
      <c r="K44" s="151">
        <v>190.3</v>
      </c>
      <c r="L44" s="71">
        <v>1</v>
      </c>
      <c r="M44" s="149" t="s">
        <v>1337</v>
      </c>
      <c r="N44" s="149" t="s">
        <v>1338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1339</v>
      </c>
      <c r="W44" s="135" t="s">
        <v>1340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1341</v>
      </c>
      <c r="BK44" s="219" t="s">
        <v>1342</v>
      </c>
      <c r="BL44" s="13"/>
      <c r="BM44" s="12" t="s">
        <v>993</v>
      </c>
      <c r="BN44" s="12" t="s">
        <v>1018</v>
      </c>
      <c r="BO44" s="130" t="s">
        <v>1069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1289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1290</v>
      </c>
      <c r="W46" s="135" t="s">
        <v>1291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1343</v>
      </c>
      <c r="BK46" s="219" t="s">
        <v>1344</v>
      </c>
      <c r="BL46" s="13"/>
      <c r="BM46" s="12" t="s">
        <v>990</v>
      </c>
      <c r="BN46" s="12" t="s">
        <v>990</v>
      </c>
      <c r="BO46" s="130" t="s">
        <v>990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1345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1346</v>
      </c>
      <c r="W48" s="135" t="s">
        <v>1347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1348</v>
      </c>
      <c r="BK48" s="219" t="s">
        <v>1348</v>
      </c>
      <c r="BL48" s="13"/>
      <c r="BM48" s="12" t="s">
        <v>990</v>
      </c>
      <c r="BN48" s="12" t="s">
        <v>990</v>
      </c>
      <c r="BO48" s="130" t="s">
        <v>990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1349</v>
      </c>
      <c r="W49" s="135" t="s">
        <v>1259</v>
      </c>
      <c r="X49" s="152" t="s">
        <v>970</v>
      </c>
      <c r="Y49" s="129"/>
      <c r="Z49" s="129"/>
      <c r="AA49" s="71">
        <v>1</v>
      </c>
      <c r="AB49" s="59" t="s">
        <v>958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1350</v>
      </c>
      <c r="BK49" s="14" t="s">
        <v>1351</v>
      </c>
      <c r="BL49" s="13"/>
      <c r="BM49" s="12" t="s">
        <v>990</v>
      </c>
      <c r="BN49" s="12" t="s">
        <v>990</v>
      </c>
      <c r="BO49" s="130" t="s">
        <v>990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1246</v>
      </c>
      <c r="N50" s="149" t="s">
        <v>1247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1248</v>
      </c>
      <c r="W50" s="135" t="s">
        <v>1249</v>
      </c>
      <c r="X50" s="152" t="s">
        <v>970</v>
      </c>
      <c r="Y50" s="129"/>
      <c r="Z50" s="129"/>
      <c r="AA50" s="71">
        <v>1</v>
      </c>
      <c r="AB50" s="59" t="s">
        <v>958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990</v>
      </c>
      <c r="BK50" s="14" t="s">
        <v>990</v>
      </c>
      <c r="BL50" s="13"/>
      <c r="BM50" s="12" t="s">
        <v>990</v>
      </c>
      <c r="BN50" s="12" t="s">
        <v>990</v>
      </c>
      <c r="BO50" s="130" t="s">
        <v>990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1314</v>
      </c>
      <c r="W51" s="135" t="s">
        <v>1352</v>
      </c>
      <c r="X51" s="152" t="s">
        <v>966</v>
      </c>
      <c r="Y51" s="129" t="s">
        <v>969</v>
      </c>
      <c r="Z51" s="129"/>
      <c r="AA51" s="71">
        <v>1</v>
      </c>
      <c r="AB51" s="59" t="s">
        <v>958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1353</v>
      </c>
      <c r="BK51" s="14" t="s">
        <v>1354</v>
      </c>
      <c r="BL51" s="13"/>
      <c r="BM51" s="12" t="s">
        <v>985</v>
      </c>
      <c r="BN51" s="12" t="s">
        <v>1015</v>
      </c>
      <c r="BO51" s="130" t="s">
        <v>1116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1355</v>
      </c>
      <c r="N52" s="149" t="s">
        <v>1355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1314</v>
      </c>
      <c r="W52" s="135" t="s">
        <v>1356</v>
      </c>
      <c r="X52" s="152" t="s">
        <v>966</v>
      </c>
      <c r="Y52" s="129" t="s">
        <v>969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1357</v>
      </c>
      <c r="BK52" s="14" t="s">
        <v>1357</v>
      </c>
      <c r="BL52" s="13"/>
      <c r="BM52" s="12" t="s">
        <v>985</v>
      </c>
      <c r="BN52" s="12" t="s">
        <v>1015</v>
      </c>
      <c r="BO52" s="130" t="s">
        <v>1116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1358</v>
      </c>
      <c r="I54" s="135" t="s">
        <v>1358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1359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1258</v>
      </c>
      <c r="W54" s="135" t="s">
        <v>1259</v>
      </c>
      <c r="X54" s="152" t="s">
        <v>966</v>
      </c>
      <c r="Y54" s="129" t="s">
        <v>969</v>
      </c>
      <c r="Z54" s="129"/>
      <c r="AA54" s="71" t="s">
        <v>1260</v>
      </c>
      <c r="AB54" s="59" t="s">
        <v>958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1360</v>
      </c>
      <c r="BK54" s="14" t="s">
        <v>1361</v>
      </c>
      <c r="BL54" s="13"/>
      <c r="BM54" s="12" t="s">
        <v>990</v>
      </c>
      <c r="BN54" s="12" t="s">
        <v>990</v>
      </c>
      <c r="BO54" s="130" t="s">
        <v>990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1258</v>
      </c>
      <c r="W55" s="135" t="s">
        <v>1362</v>
      </c>
      <c r="X55" s="152" t="s">
        <v>966</v>
      </c>
      <c r="Y55" s="129" t="s">
        <v>969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965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1363</v>
      </c>
      <c r="BK55" s="14" t="s">
        <v>1364</v>
      </c>
      <c r="BL55" s="13"/>
      <c r="BM55" s="12" t="s">
        <v>990</v>
      </c>
      <c r="BN55" s="12" t="s">
        <v>990</v>
      </c>
      <c r="BO55" s="130" t="s">
        <v>990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869</v>
      </c>
      <c r="E56" s="185">
        <v>48</v>
      </c>
      <c r="F56" s="134" t="s">
        <v>784</v>
      </c>
      <c r="G56" s="8" t="str">
        <f>IF(D56="","*",VLOOKUP(F56,BS_ATIVIDADE[#All],3,FALSE))</f>
        <v>SOLDA</v>
      </c>
      <c r="H56" s="135" t="s">
        <v>602</v>
      </c>
      <c r="I56" s="135" t="s">
        <v>602</v>
      </c>
      <c r="J56" s="151">
        <v>74</v>
      </c>
      <c r="K56" s="151">
        <v>290.75900000000001</v>
      </c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1365</v>
      </c>
      <c r="W56" s="135" t="s">
        <v>1366</v>
      </c>
      <c r="X56" s="152" t="s">
        <v>966</v>
      </c>
      <c r="Y56" s="129" t="s">
        <v>969</v>
      </c>
      <c r="Z56" s="129"/>
      <c r="AA56" s="71"/>
      <c r="AB56" s="59"/>
      <c r="AC56" s="59"/>
      <c r="AD56" s="135" t="s">
        <v>602</v>
      </c>
      <c r="AE56" s="71" t="s">
        <v>602</v>
      </c>
      <c r="AF56" s="71" t="s">
        <v>602</v>
      </c>
      <c r="AG56" s="71" t="s">
        <v>602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1367</v>
      </c>
      <c r="BK56" s="14" t="s">
        <v>1367</v>
      </c>
      <c r="BL56" s="13"/>
      <c r="BM56" s="12" t="s">
        <v>986</v>
      </c>
      <c r="BN56" s="12" t="s">
        <v>1016</v>
      </c>
      <c r="BO56" s="130" t="s">
        <v>1079</v>
      </c>
      <c r="BP56" s="14" t="s">
        <v>1368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774</v>
      </c>
      <c r="E57" s="185">
        <v>49</v>
      </c>
      <c r="F57" s="134" t="s">
        <v>733</v>
      </c>
      <c r="G57" s="8" t="str">
        <f>IF(D57="","*",VLOOKUP(F57,BS_ATIVIDADE[#All],3,FALSE))</f>
        <v>MODERNIZAÇÃO</v>
      </c>
      <c r="H57" s="135" t="s">
        <v>80</v>
      </c>
      <c r="I57" s="135" t="s">
        <v>80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1283</v>
      </c>
      <c r="W57" s="135" t="s">
        <v>1369</v>
      </c>
      <c r="X57" s="152" t="s">
        <v>966</v>
      </c>
      <c r="Y57" s="129" t="s">
        <v>969</v>
      </c>
      <c r="Z57" s="129"/>
      <c r="AA57" s="71">
        <v>1</v>
      </c>
      <c r="AB57" s="59" t="s">
        <v>958</v>
      </c>
      <c r="AC57" s="59"/>
      <c r="AD57" s="135">
        <v>0.29166666666666669</v>
      </c>
      <c r="AE57" s="71">
        <v>6248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1370</v>
      </c>
      <c r="BK57" s="14" t="s">
        <v>1370</v>
      </c>
      <c r="BL57" s="13"/>
      <c r="BM57" s="12" t="s">
        <v>985</v>
      </c>
      <c r="BN57" s="12" t="s">
        <v>1015</v>
      </c>
      <c r="BO57" s="130" t="s">
        <v>1116</v>
      </c>
      <c r="BP57" s="14" t="s">
        <v>602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831</v>
      </c>
      <c r="E58" s="185">
        <v>50</v>
      </c>
      <c r="F58" s="134" t="s">
        <v>724</v>
      </c>
      <c r="G58" s="8" t="str">
        <f>IF(D58="","*",VLOOKUP(F58,BS_ATIVIDADE[#All],3,FALSE))</f>
        <v>MODERNIZAÇÃO</v>
      </c>
      <c r="H58" s="135" t="s">
        <v>56</v>
      </c>
      <c r="I58" s="135" t="s">
        <v>92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1283</v>
      </c>
      <c r="W58" s="135" t="s">
        <v>1327</v>
      </c>
      <c r="X58" s="152" t="s">
        <v>966</v>
      </c>
      <c r="Y58" s="129" t="s">
        <v>969</v>
      </c>
      <c r="Z58" s="129"/>
      <c r="AA58" s="71" t="s">
        <v>1328</v>
      </c>
      <c r="AB58" s="59" t="s">
        <v>958</v>
      </c>
      <c r="AC58" s="59"/>
      <c r="AD58" s="135">
        <v>0.29166666666666669</v>
      </c>
      <c r="AE58" s="71">
        <v>7671</v>
      </c>
      <c r="AF58" s="71">
        <v>9322</v>
      </c>
      <c r="AG58" s="71" t="s">
        <v>602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1371</v>
      </c>
      <c r="BK58" s="14" t="s">
        <v>1372</v>
      </c>
      <c r="BL58" s="13"/>
      <c r="BM58" s="12" t="s">
        <v>990</v>
      </c>
      <c r="BN58" s="12" t="s">
        <v>990</v>
      </c>
      <c r="BO58" s="12" t="s">
        <v>990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830</v>
      </c>
      <c r="E59" s="185">
        <v>51</v>
      </c>
      <c r="F59" s="134" t="s">
        <v>691</v>
      </c>
      <c r="G59" s="8" t="str">
        <f>IF(D59="","*",VLOOKUP(F59,BS_ATIVIDADE[#All],3,FALSE))</f>
        <v>MECANIZAÇÃO - DOL</v>
      </c>
      <c r="H59" s="135" t="s">
        <v>56</v>
      </c>
      <c r="I59" s="135" t="s">
        <v>54</v>
      </c>
      <c r="J59" s="151">
        <v>74</v>
      </c>
      <c r="K59" s="151">
        <v>109</v>
      </c>
      <c r="L59" s="71" t="s">
        <v>602</v>
      </c>
      <c r="M59" s="149" t="s">
        <v>54</v>
      </c>
      <c r="N59" s="149" t="s">
        <v>55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1331</v>
      </c>
      <c r="W59" s="135" t="s">
        <v>1332</v>
      </c>
      <c r="X59" s="152" t="s">
        <v>966</v>
      </c>
      <c r="Y59" s="129" t="s">
        <v>969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1373</v>
      </c>
      <c r="BK59" s="14" t="s">
        <v>1373</v>
      </c>
      <c r="BL59" s="13"/>
      <c r="BM59" s="12" t="s">
        <v>982</v>
      </c>
      <c r="BN59" s="12" t="s">
        <v>1013</v>
      </c>
      <c r="BO59" s="130" t="s">
        <v>1071</v>
      </c>
      <c r="BP59" s="14" t="s">
        <v>602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697</v>
      </c>
      <c r="E60" s="185">
        <v>53</v>
      </c>
      <c r="F60" s="134" t="s">
        <v>623</v>
      </c>
      <c r="G60" s="8" t="str">
        <f>IF(D60="","*",VLOOKUP(F60,BS_ATIVIDADE[#All],3,FALSE))</f>
        <v>DETECÇÃO</v>
      </c>
      <c r="H60" s="135" t="s">
        <v>1374</v>
      </c>
      <c r="I60" s="135" t="s">
        <v>69</v>
      </c>
      <c r="J60" s="151">
        <v>74</v>
      </c>
      <c r="K60" s="151">
        <v>0</v>
      </c>
      <c r="L60" s="71">
        <v>166</v>
      </c>
      <c r="M60" s="149" t="s">
        <v>1375</v>
      </c>
      <c r="N60" s="149" t="s">
        <v>1375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1269</v>
      </c>
      <c r="W60" s="135" t="s">
        <v>1347</v>
      </c>
      <c r="X60" s="152" t="s">
        <v>966</v>
      </c>
      <c r="Y60" s="129" t="s">
        <v>969</v>
      </c>
      <c r="Z60" s="129"/>
      <c r="AA60" s="71">
        <v>1</v>
      </c>
      <c r="AB60" s="59" t="s">
        <v>958</v>
      </c>
      <c r="AC60" s="59"/>
      <c r="AD60" s="135">
        <v>0.29166666666666669</v>
      </c>
      <c r="AE60" s="71">
        <v>2720</v>
      </c>
      <c r="AF60" s="71" t="s">
        <v>602</v>
      </c>
      <c r="AG60" s="71" t="s">
        <v>602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1376</v>
      </c>
      <c r="BK60" s="14" t="s">
        <v>1376</v>
      </c>
      <c r="BL60" s="13"/>
      <c r="BM60" s="12" t="s">
        <v>990</v>
      </c>
      <c r="BN60" s="12" t="s">
        <v>990</v>
      </c>
      <c r="BO60" s="130" t="s">
        <v>990</v>
      </c>
      <c r="BP60" s="14" t="s">
        <v>602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1289</v>
      </c>
      <c r="E61" s="185">
        <v>56</v>
      </c>
      <c r="F61" s="134" t="s">
        <v>604</v>
      </c>
      <c r="G61" s="8" t="str">
        <f>IF(D61="","*",VLOOKUP(F61,BS_ATIVIDADE[#All],3,FALSE))</f>
        <v>CAMINHÂO - SOLDA</v>
      </c>
      <c r="H61" s="135" t="s">
        <v>283</v>
      </c>
      <c r="I61" s="135" t="s">
        <v>283</v>
      </c>
      <c r="J61" s="151">
        <v>78</v>
      </c>
      <c r="K61" s="151">
        <v>177.376</v>
      </c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1377</v>
      </c>
      <c r="W61" s="135" t="s">
        <v>1291</v>
      </c>
      <c r="X61" s="152" t="s">
        <v>966</v>
      </c>
      <c r="Y61" s="129" t="s">
        <v>969</v>
      </c>
      <c r="Z61" s="129"/>
      <c r="AA61" s="71">
        <v>1</v>
      </c>
      <c r="AB61" s="59" t="s">
        <v>958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1378</v>
      </c>
      <c r="BK61" s="14" t="s">
        <v>1379</v>
      </c>
      <c r="BL61" s="13"/>
      <c r="BM61" s="12" t="s">
        <v>990</v>
      </c>
      <c r="BN61" s="12" t="s">
        <v>990</v>
      </c>
      <c r="BO61" s="130" t="s">
        <v>990</v>
      </c>
      <c r="BP61" s="14" t="s">
        <v>602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740</v>
      </c>
      <c r="E62" s="185">
        <v>57</v>
      </c>
      <c r="F62" s="134" t="s">
        <v>698</v>
      </c>
      <c r="G62" s="8" t="str">
        <f>IF(D62="","*",VLOOKUP(F62,BS_ATIVIDADE[#All],3,FALSE))</f>
        <v>MECANIZAÇÃO - ESMERILHADORA</v>
      </c>
      <c r="H62" s="135" t="s">
        <v>551</v>
      </c>
      <c r="I62" s="135" t="s">
        <v>564</v>
      </c>
      <c r="J62" s="151">
        <v>103</v>
      </c>
      <c r="K62" s="151">
        <v>2031</v>
      </c>
      <c r="L62" s="71" t="s">
        <v>602</v>
      </c>
      <c r="M62" s="149" t="s">
        <v>1294</v>
      </c>
      <c r="N62" s="149" t="s">
        <v>1295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1248</v>
      </c>
      <c r="W62" s="135" t="s">
        <v>1249</v>
      </c>
      <c r="X62" s="152" t="s">
        <v>970</v>
      </c>
      <c r="Y62" s="129"/>
      <c r="Z62" s="129"/>
      <c r="AA62" s="71">
        <v>1</v>
      </c>
      <c r="AB62" s="59" t="s">
        <v>958</v>
      </c>
      <c r="AC62" s="59"/>
      <c r="AD62" s="135">
        <v>0.91666666666666663</v>
      </c>
      <c r="AE62" s="71">
        <v>6245</v>
      </c>
      <c r="AF62" s="71">
        <v>6246</v>
      </c>
      <c r="AG62" s="71" t="s">
        <v>602</v>
      </c>
      <c r="AH62" s="42" t="s">
        <v>1380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1381</v>
      </c>
      <c r="BK62" s="14" t="s">
        <v>1381</v>
      </c>
      <c r="BL62" s="13"/>
      <c r="BM62" s="12" t="s">
        <v>994</v>
      </c>
      <c r="BN62" s="12" t="s">
        <v>1001</v>
      </c>
      <c r="BO62" s="130" t="s">
        <v>1098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697</v>
      </c>
      <c r="E64" s="185">
        <v>59</v>
      </c>
      <c r="F64" s="134" t="s">
        <v>623</v>
      </c>
      <c r="G64" s="8" t="str">
        <f>IF(D64="","*",VLOOKUP(F64,BS_ATIVIDADE[#All],3,FALSE))</f>
        <v>DETECÇÃO</v>
      </c>
      <c r="H64" s="135" t="s">
        <v>168</v>
      </c>
      <c r="I64" s="135" t="s">
        <v>229</v>
      </c>
      <c r="J64" s="151">
        <v>98</v>
      </c>
      <c r="K64" s="151">
        <v>503</v>
      </c>
      <c r="L64" s="71" t="s">
        <v>602</v>
      </c>
      <c r="M64" s="149" t="s">
        <v>170</v>
      </c>
      <c r="N64" s="149" t="s">
        <v>1382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1269</v>
      </c>
      <c r="W64" s="135" t="s">
        <v>1340</v>
      </c>
      <c r="X64" s="152" t="s">
        <v>966</v>
      </c>
      <c r="Y64" s="129"/>
      <c r="Z64" s="129"/>
      <c r="AA64" s="71">
        <v>1</v>
      </c>
      <c r="AB64" s="59" t="s">
        <v>958</v>
      </c>
      <c r="AC64" s="59"/>
      <c r="AD64" s="135">
        <v>0.29166666666666669</v>
      </c>
      <c r="AE64" s="71">
        <v>5487</v>
      </c>
      <c r="AF64" s="71" t="s">
        <v>602</v>
      </c>
      <c r="AG64" s="71" t="s">
        <v>602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808</v>
      </c>
      <c r="E65" s="185">
        <v>60</v>
      </c>
      <c r="F65" s="134" t="s">
        <v>707</v>
      </c>
      <c r="G65" s="8" t="str">
        <f>IF(D65="","*",VLOOKUP(F65,BS_ATIVIDADE[#All],3,FALSE))</f>
        <v>MECANIZAÇÃO - SOCADORA</v>
      </c>
      <c r="H65" s="135" t="s">
        <v>203</v>
      </c>
      <c r="I65" s="135" t="s">
        <v>203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1314</v>
      </c>
      <c r="W65" s="135" t="s">
        <v>1352</v>
      </c>
      <c r="X65" s="152" t="s">
        <v>966</v>
      </c>
      <c r="Y65" s="129" t="s">
        <v>969</v>
      </c>
      <c r="Z65" s="129"/>
      <c r="AA65" s="71">
        <v>1</v>
      </c>
      <c r="AB65" s="59" t="s">
        <v>958</v>
      </c>
      <c r="AC65" s="59"/>
      <c r="AD65" s="135">
        <v>0.29166666666666669</v>
      </c>
      <c r="AE65" s="71">
        <v>6236</v>
      </c>
      <c r="AF65" s="71">
        <v>6636</v>
      </c>
      <c r="AG65" s="71" t="s">
        <v>602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1383</v>
      </c>
      <c r="BK65" s="14" t="s">
        <v>1384</v>
      </c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840</v>
      </c>
      <c r="E66" s="185">
        <v>61</v>
      </c>
      <c r="F66" s="134" t="s">
        <v>777</v>
      </c>
      <c r="G66" s="8" t="str">
        <f>IF(D66="","*",VLOOKUP(F66,BS_ATIVIDADE[#All],3,FALSE))</f>
        <v>PEDRA</v>
      </c>
      <c r="H66" s="135" t="s">
        <v>166</v>
      </c>
      <c r="I66" s="135" t="s">
        <v>166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1258</v>
      </c>
      <c r="W66" s="135" t="s">
        <v>1259</v>
      </c>
      <c r="X66" s="152" t="s">
        <v>966</v>
      </c>
      <c r="Y66" s="129" t="s">
        <v>969</v>
      </c>
      <c r="Z66" s="129"/>
      <c r="AA66" s="71" t="s">
        <v>1385</v>
      </c>
      <c r="AB66" s="59" t="s">
        <v>958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1386</v>
      </c>
      <c r="BK66" s="14" t="s">
        <v>1387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894</v>
      </c>
      <c r="E68" s="185">
        <v>63</v>
      </c>
      <c r="F68" s="134" t="s">
        <v>784</v>
      </c>
      <c r="G68" s="8" t="str">
        <f>IF(D68="","*",VLOOKUP(F68,BS_ATIVIDADE[#All],3,FALSE))</f>
        <v>SOLDA</v>
      </c>
      <c r="H68" s="135" t="s">
        <v>602</v>
      </c>
      <c r="I68" s="135" t="s">
        <v>602</v>
      </c>
      <c r="J68" s="151">
        <v>74</v>
      </c>
      <c r="K68" s="151">
        <v>403.5</v>
      </c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141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1263</v>
      </c>
      <c r="W68" s="135" t="s">
        <v>1237</v>
      </c>
      <c r="X68" s="152" t="s">
        <v>966</v>
      </c>
      <c r="Y68" s="129" t="s">
        <v>969</v>
      </c>
      <c r="Z68" s="129"/>
      <c r="AA68" s="71"/>
      <c r="AB68" s="59"/>
      <c r="AC68" s="59"/>
      <c r="AD68" s="135" t="s">
        <v>602</v>
      </c>
      <c r="AE68" s="71" t="s">
        <v>602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 t="s">
        <v>1388</v>
      </c>
      <c r="BK68" s="14" t="s">
        <v>1388</v>
      </c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697</v>
      </c>
      <c r="E69" s="185">
        <v>64</v>
      </c>
      <c r="F69" s="134" t="s">
        <v>623</v>
      </c>
      <c r="G69" s="8" t="str">
        <f>IF(D69="","*",VLOOKUP(F69,BS_ATIVIDADE[#All],3,FALSE))</f>
        <v>DETECÇÃO</v>
      </c>
      <c r="H69" s="135" t="s">
        <v>94</v>
      </c>
      <c r="I69" s="135" t="s">
        <v>168</v>
      </c>
      <c r="J69" s="151">
        <v>74</v>
      </c>
      <c r="K69" s="151">
        <v>290.7</v>
      </c>
      <c r="L69" s="71" t="s">
        <v>602</v>
      </c>
      <c r="M69" s="149" t="s">
        <v>21</v>
      </c>
      <c r="N69" s="149" t="s">
        <v>1389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1269</v>
      </c>
      <c r="W69" s="135" t="s">
        <v>1390</v>
      </c>
      <c r="X69" s="152" t="s">
        <v>966</v>
      </c>
      <c r="Y69" s="129" t="s">
        <v>969</v>
      </c>
      <c r="Z69" s="129"/>
      <c r="AA69" s="71">
        <v>1</v>
      </c>
      <c r="AB69" s="59" t="s">
        <v>958</v>
      </c>
      <c r="AC69" s="59"/>
      <c r="AD69" s="135">
        <v>0.29166666666666669</v>
      </c>
      <c r="AE69" s="71">
        <v>5487</v>
      </c>
      <c r="AF69" s="71" t="s">
        <v>602</v>
      </c>
      <c r="AG69" s="71" t="s">
        <v>602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1</v>
      </c>
      <c r="BI69" s="14"/>
      <c r="BJ69" s="14" t="s">
        <v>1391</v>
      </c>
      <c r="BK69" s="14" t="s">
        <v>1391</v>
      </c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</v>
      </c>
      <c r="BR69" s="15">
        <f>IF(OR(B69="",F69=""),"*",AY69/P69)</f>
        <v>1.0000000000000004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774</v>
      </c>
      <c r="E71" s="185">
        <v>49</v>
      </c>
      <c r="F71" s="134" t="s">
        <v>733</v>
      </c>
      <c r="G71" s="8" t="str">
        <f>IF(D71="","*",VLOOKUP(F71,BS_ATIVIDADE[#All],3,FALSE))</f>
        <v>MODERNIZAÇÃO</v>
      </c>
      <c r="H71" s="135" t="s">
        <v>80</v>
      </c>
      <c r="I71" s="135" t="s">
        <v>80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1283</v>
      </c>
      <c r="W71" s="135" t="s">
        <v>1369</v>
      </c>
      <c r="X71" s="152" t="s">
        <v>966</v>
      </c>
      <c r="Y71" s="129" t="s">
        <v>969</v>
      </c>
      <c r="Z71" s="129"/>
      <c r="AA71" s="71">
        <v>1</v>
      </c>
      <c r="AB71" s="59" t="s">
        <v>958</v>
      </c>
      <c r="AC71" s="59"/>
      <c r="AD71" s="135">
        <v>0.29166666666666669</v>
      </c>
      <c r="AE71" s="71">
        <v>6248</v>
      </c>
      <c r="AF71" s="71" t="s">
        <v>602</v>
      </c>
      <c r="AG71" s="71" t="s">
        <v>602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1392</v>
      </c>
      <c r="BK71" s="14" t="s">
        <v>1393</v>
      </c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869</v>
      </c>
      <c r="E74" s="185">
        <v>69</v>
      </c>
      <c r="F74" s="134" t="s">
        <v>784</v>
      </c>
      <c r="G74" s="8" t="str">
        <f>IF(D74="","*",VLOOKUP(F74,BS_ATIVIDADE[#All],3,FALSE))</f>
        <v>SOLDA</v>
      </c>
      <c r="H74" s="135" t="s">
        <v>602</v>
      </c>
      <c r="I74" s="135" t="s">
        <v>602</v>
      </c>
      <c r="J74" s="151">
        <v>74</v>
      </c>
      <c r="K74" s="151">
        <v>234.5</v>
      </c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1279</v>
      </c>
      <c r="W74" s="135" t="s">
        <v>1394</v>
      </c>
      <c r="X74" s="152" t="s">
        <v>966</v>
      </c>
      <c r="Y74" s="129" t="s">
        <v>969</v>
      </c>
      <c r="Z74" s="129"/>
      <c r="AA74" s="71"/>
      <c r="AB74" s="59"/>
      <c r="AC74" s="59"/>
      <c r="AD74" s="135" t="s">
        <v>602</v>
      </c>
      <c r="AE74" s="71" t="s">
        <v>602</v>
      </c>
      <c r="AF74" s="71" t="s">
        <v>602</v>
      </c>
      <c r="AG74" s="71" t="s">
        <v>602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1395</v>
      </c>
      <c r="BK74" s="14" t="s">
        <v>1395</v>
      </c>
      <c r="BL74" s="13"/>
      <c r="BM74" s="12" t="s">
        <v>990</v>
      </c>
      <c r="BN74" s="12" t="s">
        <v>990</v>
      </c>
      <c r="BO74" s="12" t="s">
        <v>990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783</v>
      </c>
      <c r="E75" s="185"/>
      <c r="F75" s="134" t="s">
        <v>826</v>
      </c>
      <c r="G75" s="8" t="str">
        <f>IF(D75="","*",VLOOKUP(F75,BS_ATIVIDADE[#All],3,FALSE))</f>
        <v>MODERNIZAÇÃO</v>
      </c>
      <c r="H75" s="135" t="s">
        <v>74</v>
      </c>
      <c r="I75" s="135" t="s">
        <v>74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1283</v>
      </c>
      <c r="W75" s="206" t="s">
        <v>1396</v>
      </c>
      <c r="X75" s="152" t="s">
        <v>970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830</v>
      </c>
      <c r="E76" s="185">
        <v>70</v>
      </c>
      <c r="F76" s="134" t="s">
        <v>691</v>
      </c>
      <c r="G76" s="8" t="str">
        <f>IF(D76="","*",VLOOKUP(F76,BS_ATIVIDADE[#All],3,FALSE))</f>
        <v>MECANIZAÇÃO - DOL</v>
      </c>
      <c r="H76" s="135" t="s">
        <v>56</v>
      </c>
      <c r="I76" s="135" t="s">
        <v>54</v>
      </c>
      <c r="J76" s="151">
        <v>74</v>
      </c>
      <c r="K76" s="151">
        <v>109</v>
      </c>
      <c r="L76" s="71" t="s">
        <v>602</v>
      </c>
      <c r="M76" s="149" t="s">
        <v>54</v>
      </c>
      <c r="N76" s="149" t="s">
        <v>55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1331</v>
      </c>
      <c r="W76" s="135" t="s">
        <v>1332</v>
      </c>
      <c r="X76" s="152" t="s">
        <v>966</v>
      </c>
      <c r="Y76" s="129"/>
      <c r="Z76" s="129"/>
      <c r="AA76" s="71">
        <v>1</v>
      </c>
      <c r="AB76" s="59" t="s">
        <v>958</v>
      </c>
      <c r="AC76" s="59"/>
      <c r="AD76" s="135">
        <v>0.29166666666666669</v>
      </c>
      <c r="AE76" s="71">
        <v>6202</v>
      </c>
      <c r="AF76" s="71">
        <v>6203</v>
      </c>
      <c r="AG76" s="71" t="s">
        <v>602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1397</v>
      </c>
      <c r="BK76" s="14" t="s">
        <v>1397</v>
      </c>
      <c r="BL76" s="13"/>
      <c r="BM76" s="12" t="s">
        <v>982</v>
      </c>
      <c r="BN76" s="12" t="s">
        <v>1013</v>
      </c>
      <c r="BO76" s="130" t="s">
        <v>1071</v>
      </c>
      <c r="BP76" s="14" t="s">
        <v>602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800</v>
      </c>
      <c r="E77" s="185">
        <v>71</v>
      </c>
      <c r="F77" s="134" t="s">
        <v>804</v>
      </c>
      <c r="G77" s="8" t="str">
        <f>IF(D77="","*",VLOOKUP(F77,BS_ATIVIDADE[#All],3,FALSE))</f>
        <v>OUTROS</v>
      </c>
      <c r="H77" s="135" t="s">
        <v>32</v>
      </c>
      <c r="I77" s="135" t="s">
        <v>80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1248</v>
      </c>
      <c r="W77" s="135" t="s">
        <v>1398</v>
      </c>
      <c r="X77" s="152" t="s">
        <v>970</v>
      </c>
      <c r="Y77" s="129"/>
      <c r="Z77" s="129"/>
      <c r="AA77" s="71">
        <v>1</v>
      </c>
      <c r="AB77" s="59" t="s">
        <v>958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/>
      <c r="BI77" s="14"/>
      <c r="BJ77" s="14" t="s">
        <v>1399</v>
      </c>
      <c r="BK77" s="14" t="s">
        <v>1399</v>
      </c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1289</v>
      </c>
      <c r="E78" s="185">
        <v>56</v>
      </c>
      <c r="F78" s="134" t="s">
        <v>604</v>
      </c>
      <c r="G78" s="8" t="str">
        <f>IF(D78="","*",VLOOKUP(F78,BS_ATIVIDADE[#All],3,FALSE))</f>
        <v>CAMINHÂO - SOLDA</v>
      </c>
      <c r="H78" s="135" t="s">
        <v>283</v>
      </c>
      <c r="I78" s="135" t="s">
        <v>283</v>
      </c>
      <c r="J78" s="151">
        <v>78</v>
      </c>
      <c r="K78" s="151">
        <v>177.376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1377</v>
      </c>
      <c r="W78" s="135" t="s">
        <v>1291</v>
      </c>
      <c r="X78" s="152" t="s">
        <v>966</v>
      </c>
      <c r="Y78" s="129" t="s">
        <v>969</v>
      </c>
      <c r="Z78" s="129"/>
      <c r="AA78" s="71">
        <v>1</v>
      </c>
      <c r="AB78" s="59" t="s">
        <v>958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1</v>
      </c>
      <c r="BI78" s="14"/>
      <c r="BJ78" s="14" t="s">
        <v>1400</v>
      </c>
      <c r="BK78" s="14" t="s">
        <v>1400</v>
      </c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</v>
      </c>
      <c r="BR78" s="15">
        <f>IF(OR(B78="",F78=""),"*",AY78/P78)</f>
        <v>1</v>
      </c>
      <c r="BS78" s="15">
        <f>IF(OR(B78="",F78=""),"*",BA78/Q78)</f>
        <v>0</v>
      </c>
      <c r="BT78" s="157" t="str">
        <f t="shared" si="7"/>
        <v/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740</v>
      </c>
      <c r="E79" s="185">
        <v>57</v>
      </c>
      <c r="F79" s="134" t="s">
        <v>698</v>
      </c>
      <c r="G79" s="8" t="str">
        <f>IF(D79="","*",VLOOKUP(F79,BS_ATIVIDADE[#All],3,FALSE))</f>
        <v>MECANIZAÇÃO - ESMERILHADORA</v>
      </c>
      <c r="H79" s="135" t="s">
        <v>1401</v>
      </c>
      <c r="I79" s="135" t="s">
        <v>564</v>
      </c>
      <c r="J79" s="151">
        <v>103</v>
      </c>
      <c r="K79" s="151">
        <v>2031</v>
      </c>
      <c r="L79" s="71" t="s">
        <v>602</v>
      </c>
      <c r="M79" s="149" t="s">
        <v>1294</v>
      </c>
      <c r="N79" s="149" t="s">
        <v>1295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1248</v>
      </c>
      <c r="W79" s="213" t="s">
        <v>1402</v>
      </c>
      <c r="X79" s="152" t="s">
        <v>970</v>
      </c>
      <c r="Y79" s="129" t="s">
        <v>969</v>
      </c>
      <c r="Z79" s="129"/>
      <c r="AA79" s="71">
        <v>1</v>
      </c>
      <c r="AB79" s="59" t="s">
        <v>958</v>
      </c>
      <c r="AC79" s="59"/>
      <c r="AD79" s="135">
        <v>0.91666666666666663</v>
      </c>
      <c r="AE79" s="71">
        <v>6245</v>
      </c>
      <c r="AF79" s="71">
        <v>6246</v>
      </c>
      <c r="AG79" s="71" t="s">
        <v>602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1403</v>
      </c>
      <c r="BK79" s="14" t="s">
        <v>1403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798</v>
      </c>
      <c r="E83" s="185">
        <v>77</v>
      </c>
      <c r="F83" s="134" t="s">
        <v>623</v>
      </c>
      <c r="G83" s="8" t="str">
        <f>IF(D83="","*",VLOOKUP(F83,BS_ATIVIDADE[#All],3,FALSE))</f>
        <v>DETECÇÃO</v>
      </c>
      <c r="H83" s="135" t="s">
        <v>232</v>
      </c>
      <c r="I83" s="135" t="s">
        <v>1404</v>
      </c>
      <c r="J83" s="151">
        <v>98</v>
      </c>
      <c r="K83" s="151">
        <v>751.5</v>
      </c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1314</v>
      </c>
      <c r="W83" s="135" t="s">
        <v>1315</v>
      </c>
      <c r="X83" s="152" t="s">
        <v>966</v>
      </c>
      <c r="Y83" s="129"/>
      <c r="Z83" s="129"/>
      <c r="AA83" s="71">
        <v>1</v>
      </c>
      <c r="AB83" s="59" t="s">
        <v>958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808</v>
      </c>
      <c r="E85" s="185">
        <v>79</v>
      </c>
      <c r="F85" s="134" t="s">
        <v>707</v>
      </c>
      <c r="G85" s="8" t="str">
        <f>IF(D85="","*",VLOOKUP(F85,BS_ATIVIDADE[#All],3,FALSE))</f>
        <v>MECANIZAÇÃO - SOCADORA</v>
      </c>
      <c r="H85" s="135" t="s">
        <v>203</v>
      </c>
      <c r="I85" s="135" t="s">
        <v>203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0.41666666666666669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1314</v>
      </c>
      <c r="W85" s="135" t="s">
        <v>1352</v>
      </c>
      <c r="X85" s="152" t="s">
        <v>961</v>
      </c>
      <c r="Y85" s="129"/>
      <c r="Z85" s="129"/>
      <c r="AA85" s="71">
        <v>1</v>
      </c>
      <c r="AB85" s="59" t="s">
        <v>958</v>
      </c>
      <c r="AC85" s="59"/>
      <c r="AD85" s="135">
        <v>0.29166666666666669</v>
      </c>
      <c r="AE85" s="71">
        <v>6236</v>
      </c>
      <c r="AF85" s="71">
        <v>6636</v>
      </c>
      <c r="AG85" s="71" t="s">
        <v>602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840</v>
      </c>
      <c r="E88" s="185">
        <v>82</v>
      </c>
      <c r="F88" s="134" t="s">
        <v>777</v>
      </c>
      <c r="G88" s="8" t="str">
        <f>IF(D88="","*",VLOOKUP(F88,BS_ATIVIDADE[#All],3,FALSE))</f>
        <v>PEDRA</v>
      </c>
      <c r="H88" s="135" t="s">
        <v>166</v>
      </c>
      <c r="I88" s="135" t="s">
        <v>166</v>
      </c>
      <c r="J88" s="151">
        <v>74</v>
      </c>
      <c r="K88" s="151">
        <v>444.72500000000002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10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1258</v>
      </c>
      <c r="W88" s="135" t="s">
        <v>1259</v>
      </c>
      <c r="X88" s="152" t="s">
        <v>966</v>
      </c>
      <c r="Y88" s="129"/>
      <c r="Z88" s="129"/>
      <c r="AA88" s="71" t="s">
        <v>1385</v>
      </c>
      <c r="AB88" s="59" t="s">
        <v>958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444.72500000000002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862</v>
      </c>
      <c r="E91" s="185">
        <v>85</v>
      </c>
      <c r="F91" s="134" t="s">
        <v>762</v>
      </c>
      <c r="G91" s="8" t="str">
        <f>IF(D91="","*",VLOOKUP(F91,BS_ATIVIDADE[#All],3,FALSE))</f>
        <v>AMV</v>
      </c>
      <c r="H91" s="135" t="s">
        <v>602</v>
      </c>
      <c r="I91" s="135" t="s">
        <v>602</v>
      </c>
      <c r="J91" s="151">
        <v>74</v>
      </c>
      <c r="K91" s="151">
        <v>362.1</v>
      </c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1258</v>
      </c>
      <c r="W91" s="135" t="s">
        <v>1405</v>
      </c>
      <c r="X91" s="152" t="s">
        <v>966</v>
      </c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894</v>
      </c>
      <c r="E92" s="185">
        <v>86</v>
      </c>
      <c r="F92" s="134" t="s">
        <v>784</v>
      </c>
      <c r="G92" s="8" t="str">
        <f>IF(D92="","*",VLOOKUP(F92,BS_ATIVIDADE[#All],3,FALSE))</f>
        <v>SOLDA</v>
      </c>
      <c r="H92" s="135" t="s">
        <v>602</v>
      </c>
      <c r="I92" s="135" t="s">
        <v>602</v>
      </c>
      <c r="J92" s="151">
        <v>74</v>
      </c>
      <c r="K92" s="151">
        <v>362.1</v>
      </c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1258</v>
      </c>
      <c r="W92" s="135" t="s">
        <v>1406</v>
      </c>
      <c r="X92" s="152" t="s">
        <v>966</v>
      </c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7"/>
        <v/>
      </c>
    </row>
    <row r="95" spans="1:72" ht="14.45">
      <c r="A95" s="44" t="str">
        <f t="shared" si="8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7"/>
        <v/>
      </c>
    </row>
    <row r="96" spans="1:72" ht="14.45">
      <c r="A96" s="44" t="str">
        <f t="shared" ref="A96" si="12">D96&amp;B96</f>
        <v>E1846087</v>
      </c>
      <c r="B96" s="133">
        <v>46087</v>
      </c>
      <c r="C96" s="7">
        <f>IF(BS_CONTROLE[[#This Row],[DATA]]="","",WEEKNUM(BS_CONTROLE[[#This Row],[DATA]]))</f>
        <v>10</v>
      </c>
      <c r="D96" s="45" t="s">
        <v>1289</v>
      </c>
      <c r="E96" s="185">
        <v>90</v>
      </c>
      <c r="F96" s="134" t="s">
        <v>604</v>
      </c>
      <c r="G96" s="8" t="str">
        <f>IF(D96="","*",VLOOKUP(F96,BS_ATIVIDADE[#All],3,FALSE))</f>
        <v>CAMINHÂO - SOLDA</v>
      </c>
      <c r="H96" s="135" t="s">
        <v>283</v>
      </c>
      <c r="I96" s="135" t="s">
        <v>283</v>
      </c>
      <c r="J96" s="151">
        <v>78</v>
      </c>
      <c r="K96" s="151">
        <v>177.376</v>
      </c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6" s="135">
        <v>0.35416666666666669</v>
      </c>
      <c r="P96" s="135">
        <v>0.125</v>
      </c>
      <c r="Q96" s="71">
        <v>3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6" s="199" t="str">
        <f>IFERROR(_xlfn.XLOOKUP(J96, BASE_MAPA!$B$2:$B$408, BASE_MAPA!$G$2:$G$408), "ERRO")</f>
        <v>ITIRAPINA - BAURU</v>
      </c>
      <c r="V96" s="143" t="s">
        <v>1377</v>
      </c>
      <c r="W96" s="135" t="s">
        <v>1291</v>
      </c>
      <c r="X96" s="152" t="s">
        <v>966</v>
      </c>
      <c r="Y96" s="129"/>
      <c r="Z96" s="129"/>
      <c r="AA96" s="71">
        <v>1</v>
      </c>
      <c r="AB96" s="59" t="s">
        <v>958</v>
      </c>
      <c r="AC96" s="59"/>
      <c r="AD96" s="135">
        <v>0.29166666666666669</v>
      </c>
      <c r="AE96" s="71">
        <v>6252</v>
      </c>
      <c r="AF96" s="71"/>
      <c r="AG96" s="71"/>
      <c r="AH96" s="42"/>
      <c r="AI96" s="119" t="str">
        <f>IF(BS_CONTROLE[[#This Row],[Atividade]]=0, "-", BS_CONTROLE[[#This Row],[Atividade]])</f>
        <v>CAMINHÃO DE SOLDA</v>
      </c>
      <c r="AJ96" s="8" t="str">
        <f>IF(D96="","*",VLOOKUP(AI96,BS_ATIVIDADE[#Data],3,FALSE))</f>
        <v>CAMINHÂO - SOLDA</v>
      </c>
      <c r="AK96" s="175" t="str">
        <f>IF(BS_CONTROLE[[#This Row],[Local - Partida]]=0, "-", BS_CONTROLE[[#This Row],[Local - Partida]])</f>
        <v>ZIQZQY</v>
      </c>
      <c r="AL96" s="175" t="str">
        <f>IF(BS_CONTROLE[[#This Row],[Local - Encerramento]]=0, "-", BS_CONTROLE[[#This Row],[Local - Encerramento]])</f>
        <v>ZIQZQY</v>
      </c>
      <c r="AM96" s="175" t="str">
        <f>IF(BS_CONTROLE[[#This Row],[Entre - Estações]]=0, "-", BS_CONTROLE[[#This Row],[Entre - Estações]])</f>
        <v>ZIQ-ZQY</v>
      </c>
      <c r="AN96" s="175" t="str">
        <f>IF(BS_CONTROLE[[#This Row],[SB]]=0, "-", BS_CONTROLE[[#This Row],[SB]])</f>
        <v>ZIQZQY</v>
      </c>
      <c r="AO96" s="176">
        <f>IF(BS_CONTROLE[[#This Row],[SUB]]=0, "-", BS_CONTROLE[[#This Row],[SUB]])</f>
        <v>78</v>
      </c>
      <c r="AP96" s="177">
        <f>IF(BS_CONTROLE[[#This Row],[KM - Inicio]]=0, "-", BS_CONTROLE[[#This Row],[KM - Inicio]])</f>
        <v>177.376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6" s="200" t="str">
        <f>IFERROR(_xlfn.XLOOKUP(AO96, BASE_MAPA!$B$2:$B$408, BASE_MAPA!$G$2:$G$408), "ERRO")</f>
        <v>ITIRAPINA - BAURU</v>
      </c>
      <c r="BF96" s="178" t="str">
        <f>IF(BS_CONTROLE[[#This Row],[Responsavel pelo boletim]]=0, "-", BS_CONTROLE[[#This Row],[Responsavel pelo boletim]])</f>
        <v>Paulo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1407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9" operator="equal">
      <formula>"ERRO"</formula>
    </cfRule>
  </conditionalFormatting>
  <conditionalFormatting sqref="X4 Y1:Z801">
    <cfRule type="cellIs" dxfId="120" priority="18488" operator="equal">
      <formula>"OPORTUNIDADE"</formula>
    </cfRule>
  </conditionalFormatting>
  <conditionalFormatting sqref="AZ6:AZ801">
    <cfRule type="expression" dxfId="119" priority="18483">
      <formula>$BU6=1</formula>
    </cfRule>
  </conditionalFormatting>
  <conditionalFormatting sqref="BQ6:BQ801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1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1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4:Y1048576">
    <cfRule type="cellIs" dxfId="108" priority="18305" operator="equal">
      <formula>"OPORTUNIDADE"</formula>
    </cfRule>
  </conditionalFormatting>
  <conditionalFormatting sqref="Y1047864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1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73 BO75:BO801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1 BN74:BO74" xr:uid="{0374E4CD-E1C2-4373-A381-0828C9AFF6FF}">
      <formula1>IMPCAUSADOR</formula1>
    </dataValidation>
    <dataValidation type="list" allowBlank="1" showInputMessage="1" showErrorMessage="1" sqref="BN6:BN14 BN16:BN54 BN56:BN73 BN75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1408</v>
      </c>
      <c r="C3" s="220" t="s">
        <v>1409</v>
      </c>
      <c r="D3" s="220" t="s">
        <v>1410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29" t="s">
        <v>1411</v>
      </c>
      <c r="C2" s="229"/>
      <c r="D2" s="229"/>
      <c r="E2" s="229"/>
      <c r="F2" s="229"/>
      <c r="G2" s="229"/>
    </row>
    <row r="3" spans="2:7">
      <c r="B3" s="230"/>
      <c r="C3" s="230"/>
      <c r="D3" s="230"/>
      <c r="E3" s="230"/>
      <c r="F3" s="230"/>
      <c r="G3" s="230"/>
    </row>
    <row r="4" spans="2:7" ht="40.5">
      <c r="B4" s="191" t="s">
        <v>1412</v>
      </c>
      <c r="C4" s="191" t="s">
        <v>1413</v>
      </c>
      <c r="D4" s="191" t="s">
        <v>1414</v>
      </c>
      <c r="E4" s="191" t="s">
        <v>1415</v>
      </c>
      <c r="F4" s="191" t="s">
        <v>4</v>
      </c>
      <c r="G4" s="191" t="s">
        <v>1416</v>
      </c>
    </row>
    <row r="5" spans="2:7">
      <c r="B5" s="192" t="s">
        <v>1417</v>
      </c>
      <c r="C5" s="192">
        <v>309525</v>
      </c>
      <c r="D5" s="192" t="s">
        <v>1418</v>
      </c>
      <c r="E5" s="192" t="s">
        <v>840</v>
      </c>
      <c r="F5" s="192" t="s">
        <v>1419</v>
      </c>
      <c r="G5" s="193">
        <v>46296</v>
      </c>
    </row>
    <row r="6" spans="2:7">
      <c r="B6" s="192" t="s">
        <v>1420</v>
      </c>
      <c r="C6" s="192">
        <v>257410</v>
      </c>
      <c r="D6" s="192" t="s">
        <v>1421</v>
      </c>
      <c r="E6" s="192" t="s">
        <v>840</v>
      </c>
      <c r="F6" s="192" t="s">
        <v>1419</v>
      </c>
      <c r="G6" s="193"/>
    </row>
    <row r="7" spans="2:7">
      <c r="B7" s="192" t="s">
        <v>1269</v>
      </c>
      <c r="C7" s="192">
        <v>256875</v>
      </c>
      <c r="D7" s="192" t="s">
        <v>1422</v>
      </c>
      <c r="E7" s="192" t="s">
        <v>840</v>
      </c>
      <c r="F7" s="192" t="s">
        <v>1419</v>
      </c>
      <c r="G7" s="193">
        <v>46296</v>
      </c>
    </row>
    <row r="8" spans="2:7">
      <c r="B8" s="192" t="s">
        <v>1423</v>
      </c>
      <c r="C8" s="192">
        <v>257278</v>
      </c>
      <c r="D8" s="192" t="s">
        <v>1424</v>
      </c>
      <c r="E8" s="192" t="s">
        <v>831</v>
      </c>
      <c r="F8" s="192" t="s">
        <v>1425</v>
      </c>
      <c r="G8" s="193">
        <v>46235</v>
      </c>
    </row>
    <row r="9" spans="2:7">
      <c r="B9" s="192" t="s">
        <v>1426</v>
      </c>
      <c r="C9" s="192">
        <v>257033</v>
      </c>
      <c r="D9" s="192" t="s">
        <v>1427</v>
      </c>
      <c r="E9" s="192" t="s">
        <v>831</v>
      </c>
      <c r="F9" s="192" t="s">
        <v>21</v>
      </c>
      <c r="G9" s="192" t="s">
        <v>1428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1429</v>
      </c>
      <c r="C2" s="83" t="s">
        <v>1170</v>
      </c>
      <c r="D2" s="83" t="s">
        <v>1172</v>
      </c>
      <c r="E2" s="83" t="s">
        <v>1430</v>
      </c>
      <c r="F2" s="83" t="s">
        <v>1431</v>
      </c>
      <c r="G2" s="83" t="s">
        <v>1432</v>
      </c>
      <c r="H2" s="83" t="s">
        <v>1433</v>
      </c>
      <c r="I2" s="83" t="s">
        <v>1434</v>
      </c>
      <c r="J2" s="83" t="s">
        <v>1435</v>
      </c>
      <c r="K2" s="109" t="s">
        <v>1436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-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-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>
        <f>IF(FN_MC!B96="","*",FN_MC!B96)</f>
        <v>46087</v>
      </c>
      <c r="D92" s="101" t="str">
        <f>IF(FN_MC!D96="","*",FN_MC!D96)</f>
        <v>E18</v>
      </c>
      <c r="E92" s="101" t="str">
        <f>IF(FN_MC!H96="","*",FN_MC!H96)</f>
        <v>ZIQZQY</v>
      </c>
      <c r="F92" s="114" t="str">
        <f>IF(FN_MC!M96="","*",FN_MC!M96)</f>
        <v>ZIQ-ZQY</v>
      </c>
      <c r="G92" s="101" t="str">
        <f>IF(FN_MC!I96="","*",FN_MC!I96)</f>
        <v>ZIQZQY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1"/>
      <c r="B1" s="232"/>
      <c r="C1" s="23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4" t="s">
        <v>1233</v>
      </c>
      <c r="Q1" s="235"/>
      <c r="R1" s="88"/>
      <c r="S1" s="88"/>
      <c r="T1" s="89"/>
      <c r="U1" s="236" t="s">
        <v>1437</v>
      </c>
      <c r="V1" s="236"/>
      <c r="W1" s="23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1438</v>
      </c>
      <c r="B2" s="91" t="s">
        <v>1439</v>
      </c>
      <c r="C2" s="91" t="s">
        <v>598</v>
      </c>
      <c r="D2" s="92" t="s">
        <v>1185</v>
      </c>
      <c r="E2" s="92" t="s">
        <v>4</v>
      </c>
      <c r="F2" s="92" t="s">
        <v>1440</v>
      </c>
      <c r="G2" s="92" t="s">
        <v>1018</v>
      </c>
      <c r="H2" s="92" t="s">
        <v>1174</v>
      </c>
      <c r="I2" s="92" t="s">
        <v>1176</v>
      </c>
      <c r="J2" s="92" t="s">
        <v>1177</v>
      </c>
      <c r="K2" s="92" t="s">
        <v>1180</v>
      </c>
      <c r="L2" s="195" t="s">
        <v>5</v>
      </c>
      <c r="M2" s="105" t="s">
        <v>1</v>
      </c>
      <c r="N2" s="182" t="s">
        <v>1178</v>
      </c>
      <c r="O2" s="182" t="s">
        <v>1179</v>
      </c>
      <c r="P2" s="106" t="s">
        <v>1181</v>
      </c>
      <c r="Q2" s="106" t="s">
        <v>1182</v>
      </c>
      <c r="R2" s="93" t="s">
        <v>1183</v>
      </c>
      <c r="S2" s="93" t="s">
        <v>1441</v>
      </c>
      <c r="T2" s="94" t="s">
        <v>1188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0.41666666666666669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*</v>
      </c>
      <c r="C86" s="95" t="str">
        <f>IF(FN_MC!Z86="","*",FN_MC!Z86)</f>
        <v>*</v>
      </c>
      <c r="D86" s="96" t="str">
        <f>IF(FN_MC!S86="","*",FN_MC!S86)</f>
        <v>-</v>
      </c>
      <c r="E86" s="96" t="str">
        <f>IF(FN_MC!T86="","*",FN_MC!T86)</f>
        <v>-</v>
      </c>
      <c r="F86" s="96" t="str">
        <f>IF(FN_MC!B86="","*",FN_MC!B86)</f>
        <v>*</v>
      </c>
      <c r="G86" s="96" t="str">
        <f>IF(FN_MC!D86="","*",FN_MC!D86)</f>
        <v>*</v>
      </c>
      <c r="H86" s="96" t="str">
        <f>IF(FN_MC!F86="","*",FN_MC!F86)</f>
        <v>*</v>
      </c>
      <c r="I86" s="96" t="str">
        <f>IF(FN_MC!H86="","*",FN_MC!H86)</f>
        <v>*</v>
      </c>
      <c r="J86" s="96" t="str">
        <f>IF(FN_MC!I86="","*",FN_MC!I86)</f>
        <v>*</v>
      </c>
      <c r="K86" s="96" t="str">
        <f>IF(FN_MC!M86="","*",FN_MC!M86)</f>
        <v>-</v>
      </c>
      <c r="L86" s="196" t="str">
        <f>IF(FN_MC!N86="","*",FN_MC!N86)</f>
        <v>-</v>
      </c>
      <c r="M86" s="97" t="str">
        <f>IF(FN_MC!J86="","*",FN_MC!J86)</f>
        <v>*</v>
      </c>
      <c r="N86" s="183" t="str">
        <f>IF(FN_MC!K86="","*",FN_MC!K86)</f>
        <v>*</v>
      </c>
      <c r="O86" s="183" t="str">
        <f>IF(FN_MC!L86="","*",FN_MC!L86)</f>
        <v>-</v>
      </c>
      <c r="P86" s="107" t="str">
        <f>IF(FN_MC!O86="","*",FN_MC!O86)</f>
        <v>*</v>
      </c>
      <c r="Q86" s="107" t="str">
        <f>IF(FN_MC!P86="","*",FN_MC!P86)</f>
        <v>*</v>
      </c>
      <c r="R86" s="96" t="str">
        <f>IF(FN_MC!Q86="","*",CONCATENATE(FN_MC!Q86," ",FN_MC!R86))</f>
        <v>*</v>
      </c>
      <c r="S86" s="96" t="str">
        <f>IF(FN_MC!V86="","*",FN_MC!V86)</f>
        <v>*</v>
      </c>
      <c r="T86" s="96" t="str">
        <f>IF(FN_MC!W86="","*",FN_MC!W86)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444.72500000000002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10 VAGÕES</v>
      </c>
      <c r="S88" s="96" t="str">
        <f>IF(FN_MC!V88="","*",FN_MC!V88)</f>
        <v>Elton</v>
      </c>
      <c r="T88" s="96" t="str">
        <f>IF(FN_MC!W88="","*",FN_MC!W88)</f>
        <v xml:space="preserve">Descarga de pedra </v>
      </c>
      <c r="U88" s="98">
        <f ca="1">_xlfn.XLOOKUP(G88&amp;$U$2,BS_CONTROLE[CHAVE],BS_CONTROLE[Quantidade_11],"-")</f>
        <v>17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20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-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-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2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*</v>
      </c>
      <c r="C94" s="95" t="str">
        <f>IF(FN_MC!Z94="","*",FN_MC!Z94)</f>
        <v>*</v>
      </c>
      <c r="D94" s="96" t="str">
        <f>IF(FN_MC!S94="","*",FN_MC!S94)</f>
        <v>-</v>
      </c>
      <c r="E94" s="96" t="str">
        <f>IF(FN_MC!T94="","*",FN_MC!T94)</f>
        <v>-</v>
      </c>
      <c r="F94" s="96" t="str">
        <f>IF(FN_MC!B94="","*",FN_MC!B94)</f>
        <v>*</v>
      </c>
      <c r="G94" s="96" t="str">
        <f>IF(FN_MC!D94="","*",FN_MC!D94)</f>
        <v>*</v>
      </c>
      <c r="H94" s="96" t="str">
        <f>IF(FN_MC!F94="","*",FN_MC!F94)</f>
        <v>*</v>
      </c>
      <c r="I94" s="96" t="str">
        <f>IF(FN_MC!H94="","*",FN_MC!H94)</f>
        <v>*</v>
      </c>
      <c r="J94" s="96" t="str">
        <f>IF(FN_MC!I94="","*",FN_MC!I94)</f>
        <v>*</v>
      </c>
      <c r="K94" s="96" t="str">
        <f>IF(FN_MC!M94="","*",FN_MC!M94)</f>
        <v>-</v>
      </c>
      <c r="L94" s="196" t="str">
        <f>IF(FN_MC!N94="","*",FN_MC!N94)</f>
        <v>-</v>
      </c>
      <c r="M94" s="97" t="str">
        <f>IF(FN_MC!J94="","*",FN_MC!J94)</f>
        <v>*</v>
      </c>
      <c r="N94" s="183" t="str">
        <f>IF(FN_MC!K94="","*",FN_MC!K94)</f>
        <v>*</v>
      </c>
      <c r="O94" s="183" t="str">
        <f>IF(FN_MC!L94="","*",FN_MC!L94)</f>
        <v>-</v>
      </c>
      <c r="P94" s="107" t="str">
        <f>IF(FN_MC!O94="","*",FN_MC!O94)</f>
        <v>*</v>
      </c>
      <c r="Q94" s="107" t="str">
        <f>IF(FN_MC!P94="","*",FN_MC!P94)</f>
        <v>*</v>
      </c>
      <c r="R94" s="96" t="str">
        <f>IF(FN_MC!Q94="","*",CONCATENATE(FN_MC!Q94," ",FN_MC!R94))</f>
        <v>*</v>
      </c>
      <c r="S94" s="96" t="str">
        <f>IF(FN_MC!V94="","*",FN_MC!V94)</f>
        <v>*</v>
      </c>
      <c r="T94" s="96" t="str">
        <f>IF(FN_MC!W94="","*",FN_MC!W94)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*</v>
      </c>
      <c r="C95" s="95" t="str">
        <f>IF(FN_MC!Z95="","*",FN_MC!Z95)</f>
        <v>*</v>
      </c>
      <c r="D95" s="96" t="str">
        <f>IF(FN_MC!S95="","*",FN_MC!S95)</f>
        <v>-</v>
      </c>
      <c r="E95" s="96" t="str">
        <f>IF(FN_MC!T95="","*",FN_MC!T95)</f>
        <v>-</v>
      </c>
      <c r="F95" s="96" t="str">
        <f>IF(FN_MC!B95="","*",FN_MC!B95)</f>
        <v>*</v>
      </c>
      <c r="G95" s="96" t="str">
        <f>IF(FN_MC!D95="","*",FN_MC!D95)</f>
        <v>*</v>
      </c>
      <c r="H95" s="96" t="str">
        <f>IF(FN_MC!F95="","*",FN_MC!F95)</f>
        <v>*</v>
      </c>
      <c r="I95" s="96" t="str">
        <f>IF(FN_MC!H95="","*",FN_MC!H95)</f>
        <v>*</v>
      </c>
      <c r="J95" s="96" t="str">
        <f>IF(FN_MC!I95="","*",FN_MC!I95)</f>
        <v>*</v>
      </c>
      <c r="K95" s="96" t="str">
        <f>IF(FN_MC!M95="","*",FN_MC!M95)</f>
        <v>-</v>
      </c>
      <c r="L95" s="196" t="str">
        <f>IF(FN_MC!N95="","*",FN_MC!N95)</f>
        <v>-</v>
      </c>
      <c r="M95" s="97" t="str">
        <f>IF(FN_MC!J95="","*",FN_MC!J95)</f>
        <v>*</v>
      </c>
      <c r="N95" s="183" t="str">
        <f>IF(FN_MC!K95="","*",FN_MC!K95)</f>
        <v>*</v>
      </c>
      <c r="O95" s="183" t="str">
        <f>IF(FN_MC!L95="","*",FN_MC!L95)</f>
        <v>-</v>
      </c>
      <c r="P95" s="107" t="str">
        <f>IF(FN_MC!O95="","*",FN_MC!O95)</f>
        <v>*</v>
      </c>
      <c r="Q95" s="107" t="str">
        <f>IF(FN_MC!P95="","*",FN_MC!P95)</f>
        <v>*</v>
      </c>
      <c r="R95" s="96" t="str">
        <f>IF(FN_MC!Q95="","*",CONCATENATE(FN_MC!Q95," ",FN_MC!R95))</f>
        <v>*</v>
      </c>
      <c r="S95" s="96" t="str">
        <f>IF(FN_MC!V95="","*",FN_MC!V95)</f>
        <v>*</v>
      </c>
      <c r="T95" s="96" t="str">
        <f>IF(FN_MC!W95="","*",FN_MC!W95)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MALHA CENTRAL</v>
      </c>
      <c r="E96" s="96" t="str">
        <f>IF(FN_MC!T96="","*",FN_MC!T96)</f>
        <v>RAMAL</v>
      </c>
      <c r="F96" s="96">
        <f>IF(FN_MC!B96="","*",FN_MC!B96)</f>
        <v>46087</v>
      </c>
      <c r="G96" s="96" t="str">
        <f>IF(FN_MC!D96="","*",FN_MC!D96)</f>
        <v>E18</v>
      </c>
      <c r="H96" s="96" t="str">
        <f>IF(FN_MC!F96="","*",FN_MC!F96)</f>
        <v>CAMINHÃO DE SOLDA</v>
      </c>
      <c r="I96" s="96" t="str">
        <f>IF(FN_MC!H96="","*",FN_MC!H96)</f>
        <v>ZIQZQY</v>
      </c>
      <c r="J96" s="96" t="str">
        <f>IF(FN_MC!I96="","*",FN_MC!I96)</f>
        <v>ZIQZQY</v>
      </c>
      <c r="K96" s="96" t="str">
        <f>IF(FN_MC!M96="","*",FN_MC!M96)</f>
        <v>ZIQ-ZQY</v>
      </c>
      <c r="L96" s="196" t="str">
        <f>IF(FN_MC!N96="","*",FN_MC!N96)</f>
        <v>ZIQZQY</v>
      </c>
      <c r="M96" s="97">
        <f>IF(FN_MC!J96="","*",FN_MC!J96)</f>
        <v>78</v>
      </c>
      <c r="N96" s="183">
        <f>IF(FN_MC!K96="","*",FN_MC!K96)</f>
        <v>177.376</v>
      </c>
      <c r="O96" s="183" t="str">
        <f>IF(FN_MC!L96="","*",FN_MC!L96)</f>
        <v>-</v>
      </c>
      <c r="P96" s="107">
        <f>IF(FN_MC!O96="","*",FN_MC!O96)</f>
        <v>0.35416666666666669</v>
      </c>
      <c r="Q96" s="107">
        <f>IF(FN_MC!P96="","*",FN_MC!P96)</f>
        <v>0.125</v>
      </c>
      <c r="R96" s="96" t="str">
        <f>IF(FN_MC!Q96="","*",CONCATENATE(FN_MC!Q96," ",FN_MC!R96))</f>
        <v>3 Nº DE SOLDA</v>
      </c>
      <c r="S96" s="96" t="str">
        <f>IF(FN_MC!V96="","*",FN_MC!V96)</f>
        <v>Paulo</v>
      </c>
      <c r="T96" s="96" t="str">
        <f>IF(FN_MC!W96="","*",FN_MC!W96)</f>
        <v>Caminhão de solda</v>
      </c>
      <c r="U96" s="98">
        <f ca="1">_xlfn.XLOOKUP(G96&amp;$U$2,BS_CONTROLE[CHAVE],BS_CONTROLE[Quantidade_11],"-")</f>
        <v>4</v>
      </c>
      <c r="V96" s="98">
        <f ca="1">_xlfn.XLOOKUP(G96&amp;$V$2,BS_CONTROLE[CHAVE],BS_CONTROLE[Quantidade_11],"-")</f>
        <v>2</v>
      </c>
      <c r="W96" s="98">
        <f ca="1">_xlfn.XLOOKUP(G96&amp;$W$2,BS_CONTROLE[CHAVE],BS_CONTROLE[Quantidade_11],"-")</f>
        <v>4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*</v>
      </c>
      <c r="C97" s="95" t="str">
        <f>IF(FN_MC!Z97="","*",FN_MC!Z97)</f>
        <v>*</v>
      </c>
      <c r="D97" s="96" t="str">
        <f>IF(FN_MC!S97="","*",FN_MC!S97)</f>
        <v>-</v>
      </c>
      <c r="E97" s="96" t="str">
        <f>IF(FN_MC!T97="","*",FN_MC!T97)</f>
        <v>-</v>
      </c>
      <c r="F97" s="96" t="str">
        <f>IF(FN_MC!B97="","*",FN_MC!B97)</f>
        <v>*</v>
      </c>
      <c r="G97" s="96" t="str">
        <f>IF(FN_MC!D97="","*",FN_MC!D97)</f>
        <v>*</v>
      </c>
      <c r="H97" s="96" t="str">
        <f>IF(FN_MC!F97="","*",FN_MC!F97)</f>
        <v>*</v>
      </c>
      <c r="I97" s="96" t="str">
        <f>IF(FN_MC!H97="","*",FN_MC!H97)</f>
        <v>*</v>
      </c>
      <c r="J97" s="96" t="str">
        <f>IF(FN_MC!I97="","*",FN_MC!I97)</f>
        <v>*</v>
      </c>
      <c r="K97" s="96" t="str">
        <f>IF(FN_MC!M97="","*",FN_MC!M97)</f>
        <v>-</v>
      </c>
      <c r="L97" s="196" t="str">
        <f>IF(FN_MC!N97="","*",FN_MC!N97)</f>
        <v>-</v>
      </c>
      <c r="M97" s="97" t="str">
        <f>IF(FN_MC!J97="","*",FN_MC!J97)</f>
        <v>*</v>
      </c>
      <c r="N97" s="183" t="str">
        <f>IF(FN_MC!K97="","*",FN_MC!K97)</f>
        <v>*</v>
      </c>
      <c r="O97" s="183" t="str">
        <f>IF(FN_MC!L97="","*",FN_MC!L97)</f>
        <v>-</v>
      </c>
      <c r="P97" s="107" t="str">
        <f>IF(FN_MC!O97="","*",FN_MC!O97)</f>
        <v>*</v>
      </c>
      <c r="Q97" s="107" t="str">
        <f>IF(FN_MC!P97="","*",FN_MC!P97)</f>
        <v>*</v>
      </c>
      <c r="R97" s="96" t="str">
        <f>IF(FN_MC!Q97="","*",CONCATENATE(FN_MC!Q97," ",FN_MC!R97))</f>
        <v>*</v>
      </c>
      <c r="S97" s="96" t="str">
        <f>IF(FN_MC!V97="","*",FN_MC!V97)</f>
        <v>*</v>
      </c>
      <c r="T97" s="96" t="str">
        <f>IF(FN_MC!W97="","*",FN_MC!W97)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*</v>
      </c>
      <c r="C98" s="95" t="str">
        <f>IF(FN_MC!Z98="","*",FN_MC!Z98)</f>
        <v>*</v>
      </c>
      <c r="D98" s="96" t="str">
        <f>IF(FN_MC!S98="","*",FN_MC!S98)</f>
        <v>-</v>
      </c>
      <c r="E98" s="96" t="str">
        <f>IF(FN_MC!T98="","*",FN_MC!T98)</f>
        <v>-</v>
      </c>
      <c r="F98" s="96" t="str">
        <f>IF(FN_MC!B98="","*",FN_MC!B98)</f>
        <v>*</v>
      </c>
      <c r="G98" s="96" t="str">
        <f>IF(FN_MC!D98="","*",FN_MC!D98)</f>
        <v>*</v>
      </c>
      <c r="H98" s="96" t="str">
        <f>IF(FN_MC!F98="","*",FN_MC!F98)</f>
        <v>*</v>
      </c>
      <c r="I98" s="96" t="str">
        <f>IF(FN_MC!H98="","*",FN_MC!H98)</f>
        <v>*</v>
      </c>
      <c r="J98" s="96" t="str">
        <f>IF(FN_MC!I98="","*",FN_MC!I98)</f>
        <v>*</v>
      </c>
      <c r="K98" s="96" t="str">
        <f>IF(FN_MC!M98="","*",FN_MC!M98)</f>
        <v>-</v>
      </c>
      <c r="L98" s="196" t="str">
        <f>IF(FN_MC!N98="","*",FN_MC!N98)</f>
        <v>-</v>
      </c>
      <c r="M98" s="97" t="str">
        <f>IF(FN_MC!J98="","*",FN_MC!J98)</f>
        <v>*</v>
      </c>
      <c r="N98" s="183" t="str">
        <f>IF(FN_MC!K98="","*",FN_MC!K98)</f>
        <v>*</v>
      </c>
      <c r="O98" s="183" t="str">
        <f>IF(FN_MC!L98="","*",FN_MC!L98)</f>
        <v>-</v>
      </c>
      <c r="P98" s="107" t="str">
        <f>IF(FN_MC!O98="","*",FN_MC!O98)</f>
        <v>*</v>
      </c>
      <c r="Q98" s="107" t="str">
        <f>IF(FN_MC!P98="","*",FN_MC!P98)</f>
        <v>*</v>
      </c>
      <c r="R98" s="96" t="str">
        <f>IF(FN_MC!Q98="","*",CONCATENATE(FN_MC!Q98," ",FN_MC!R98))</f>
        <v>*</v>
      </c>
      <c r="S98" s="96" t="str">
        <f>IF(FN_MC!V98="","*",FN_MC!V98)</f>
        <v>*</v>
      </c>
      <c r="T98" s="96" t="str">
        <f>IF(FN_MC!W98="","*",FN_MC!W98)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*</v>
      </c>
      <c r="C101" s="95" t="str">
        <f>IF(FN_MC!Z101="","*",FN_MC!Z101)</f>
        <v>*</v>
      </c>
      <c r="D101" s="96" t="str">
        <f>IF(FN_MC!S101="","*",FN_MC!S101)</f>
        <v>-</v>
      </c>
      <c r="E101" s="96" t="str">
        <f>IF(FN_MC!T101="","*",FN_MC!T101)</f>
        <v>-</v>
      </c>
      <c r="F101" s="96" t="str">
        <f>IF(FN_MC!B101="","*",FN_MC!B101)</f>
        <v>*</v>
      </c>
      <c r="G101" s="96" t="str">
        <f>IF(FN_MC!D101="","*",FN_MC!D101)</f>
        <v>*</v>
      </c>
      <c r="H101" s="96" t="str">
        <f>IF(FN_MC!F101="","*",FN_MC!F101)</f>
        <v>*</v>
      </c>
      <c r="I101" s="96" t="str">
        <f>IF(FN_MC!H101="","*",FN_MC!H101)</f>
        <v>*</v>
      </c>
      <c r="J101" s="96" t="str">
        <f>IF(FN_MC!I101="","*",FN_MC!I101)</f>
        <v>*</v>
      </c>
      <c r="K101" s="96" t="str">
        <f>IF(FN_MC!M101="","*",FN_MC!M101)</f>
        <v>-</v>
      </c>
      <c r="L101" s="196" t="str">
        <f>IF(FN_MC!N101="","*",FN_MC!N101)</f>
        <v>-</v>
      </c>
      <c r="M101" s="97" t="str">
        <f>IF(FN_MC!J101="","*",FN_MC!J101)</f>
        <v>*</v>
      </c>
      <c r="N101" s="183" t="str">
        <f>IF(FN_MC!K101="","*",FN_MC!K101)</f>
        <v>*</v>
      </c>
      <c r="O101" s="183" t="str">
        <f>IF(FN_MC!L101="","*",FN_MC!L101)</f>
        <v>-</v>
      </c>
      <c r="P101" s="107" t="str">
        <f>IF(FN_MC!O101="","*",FN_MC!O101)</f>
        <v>*</v>
      </c>
      <c r="Q101" s="107" t="str">
        <f>IF(FN_MC!P101="","*",FN_MC!P101)</f>
        <v>*</v>
      </c>
      <c r="R101" s="96" t="str">
        <f>IF(FN_MC!Q101="","*",CONCATENATE(FN_MC!Q101," ",FN_MC!R101))</f>
        <v>*</v>
      </c>
      <c r="S101" s="96" t="str">
        <f>IF(FN_MC!V101="","*",FN_MC!V101)</f>
        <v>*</v>
      </c>
      <c r="T101" s="96" t="str">
        <f>IF(FN_MC!W101="","*",FN_MC!W101)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37" t="s">
        <v>1442</v>
      </c>
      <c r="D5" s="238"/>
      <c r="E5" s="238"/>
      <c r="F5" s="238"/>
      <c r="G5" s="238"/>
      <c r="H5" s="238"/>
      <c r="I5" s="238"/>
      <c r="J5" s="239"/>
      <c r="K5" s="240" t="s">
        <v>1443</v>
      </c>
      <c r="L5" s="241"/>
      <c r="M5" s="241"/>
      <c r="N5" s="241"/>
      <c r="O5" s="242" t="s">
        <v>1444</v>
      </c>
      <c r="P5" s="243"/>
      <c r="Q5" s="244"/>
    </row>
    <row r="6" spans="1:17" s="81" customFormat="1" ht="15.75" customHeight="1">
      <c r="A6" s="75" t="s">
        <v>1440</v>
      </c>
      <c r="B6" s="82" t="s">
        <v>1439</v>
      </c>
      <c r="C6" s="83" t="s">
        <v>1185</v>
      </c>
      <c r="D6" s="84" t="s">
        <v>1186</v>
      </c>
      <c r="E6" s="83" t="s">
        <v>1445</v>
      </c>
      <c r="F6" s="83" t="s">
        <v>1176</v>
      </c>
      <c r="G6" s="83" t="s">
        <v>1180</v>
      </c>
      <c r="H6" s="124" t="s">
        <v>620</v>
      </c>
      <c r="I6" s="109" t="s">
        <v>1181</v>
      </c>
      <c r="J6" s="109" t="s">
        <v>1182</v>
      </c>
      <c r="K6" s="116" t="s">
        <v>1176</v>
      </c>
      <c r="L6" s="116" t="s">
        <v>1446</v>
      </c>
      <c r="M6" s="116" t="s">
        <v>620</v>
      </c>
      <c r="N6" s="117" t="s">
        <v>1180</v>
      </c>
      <c r="O6" s="165" t="s">
        <v>1223</v>
      </c>
      <c r="P6" s="128"/>
      <c r="Q6" s="139" t="s">
        <v>1447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faixa negada cco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>Pronto as 8h - após A60 CCO vai verificar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1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faixa negada cco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Previsão de MC1 as 11h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1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0.41666666666666669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444.72500000000002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444.72500000000002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-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-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-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-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>
        <f>IF(FN_MC!B96="","*",FN_MC!B96)</f>
        <v>46087</v>
      </c>
      <c r="B96" s="86" t="str">
        <f>IF(FN_MC!X96="","*",FN_MC!X96)</f>
        <v>Oportunidade</v>
      </c>
      <c r="C96" s="87" t="str">
        <f>IF(FN_MC!S96="","*",FN_MC!S96)</f>
        <v>MALHA CENTRAL</v>
      </c>
      <c r="D96" s="87" t="str">
        <f>IF(FN_MC!T96="","*",FN_MC!T96)</f>
        <v>RAMAL</v>
      </c>
      <c r="E96" s="87" t="str">
        <f>IF(FN_MC!D96="","*",FN_MC!D96)</f>
        <v>E18</v>
      </c>
      <c r="F96" s="87" t="str">
        <f>IF(FN_MC!H96="","*",FN_MC!H96)</f>
        <v>ZIQZQY</v>
      </c>
      <c r="G96" s="87" t="str">
        <f>IF(FN_MC!M96="","*",FN_MC!M96)</f>
        <v>ZIQ-ZQY</v>
      </c>
      <c r="H96" s="125">
        <f>IF(FN_MC!K96="","*",FN_MC!K96)</f>
        <v>177.376</v>
      </c>
      <c r="I96" s="110">
        <f>IF(FN_MC!O96="","*",FN_MC!O96)</f>
        <v>0.35416666666666669</v>
      </c>
      <c r="J96" s="110">
        <f>IF(FN_MC!P96="","*",FN_MC!P96)</f>
        <v>0.125</v>
      </c>
      <c r="K96" s="118" t="str">
        <f>IF(FN_MC!AK96="","*",FN_MC!AK96)</f>
        <v>ZIQZQY</v>
      </c>
      <c r="L96" s="118" t="str">
        <f>IF(FN_MC!AM96="","*",FN_MC!AM96)</f>
        <v>ZIQ-ZQY</v>
      </c>
      <c r="M96" s="118">
        <f>IF(FN_MC!AP96="","*",FN_MC!AP96)</f>
        <v>177.376</v>
      </c>
      <c r="N96" s="118" t="str">
        <f>IF(FN_MC!AM96="","*",FN_MC!AM96)</f>
        <v>ZIQ-ZQY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2026-03-05T14:58:08Z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