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322" documentId="8_{B6337239-1A00-434D-AAD0-422EA1FEB5AE}" xr6:coauthVersionLast="47" xr6:coauthVersionMax="47" xr10:uidLastSave="{81ED59CF-4B40-4823-9B6B-77CA103B7CE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1" i="1" l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AM98" i="1"/>
  <c r="AN98" i="1"/>
  <c r="R98" i="1"/>
  <c r="U98" i="1"/>
  <c r="AI98" i="1"/>
  <c r="BB98" i="1" s="1"/>
  <c r="AK98" i="1"/>
  <c r="K100" i="11" s="1"/>
  <c r="AL98" i="1"/>
  <c r="AO98" i="1"/>
  <c r="AP98" i="1"/>
  <c r="M100" i="11" s="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94" i="1" l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<sst xmlns="http://schemas.openxmlformats.org/spreadsheetml/2006/main" count="4827" uniqueCount="1146">
  <si>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</si>
  <si>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</si>
  <si>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</si>
  <si>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</si>
  <si>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</si>
  <si>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</si>
  <si>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</si>
  <si>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</si>
  <si>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</si>
  <si>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</si>
  <si>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</si>
  <si>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</si>
  <si>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</si>
  <si>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</si>
  <si>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</si>
  <si>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</si>
  <si>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</si>
  <si>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</si>
  <si>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</si>
  <si>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</si>
  <si>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</si>
  <si>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</si>
  <si>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</si>
  <si>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</si>
  <si>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</si>
  <si>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</si>
  <si>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</si>
  <si>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</si>
  <si>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</si>
  <si>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</si>
  <si>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</si>
  <si>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</si>
  <si>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</si>
  <si>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</si>
  <si>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</si>
  <si>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</si>
  <si>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</si>
  <si>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</si>
  <si>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</si>
  <si>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</si>
  <si>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</si>
  <si>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</si>
  <si>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</si>
  <si>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</si>
  <si>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</si>
  <si>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</si>
  <si>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</si>
  <si>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</si>
  <si>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</si>
  <si>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</si>
  <si>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</si>
  <si>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</si>
  <si>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</si>
  <si>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</si>
  <si>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</si>
  <si>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</si>
  <si>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</si>
  <si>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</si>
  <si>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</si>
  <si>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</si>
  <si>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</si>
  <si>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</si>
  <si>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</si>
  <si>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</si>
  <si>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</si>
  <si>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</si>
  <si>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</si>
  <si>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</si>
  <si>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</si>
  <si>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</si>
  <si>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</si>
  <si>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</si>
  <si>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</si>
  <si>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</si>
  <si>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</si>
  <si>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</si>
  <si>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</si>
  <si>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</si>
  <si>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</si>
  <si>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</si>
  <si>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</si>
  <si>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</si>
  <si>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</si>
  <si>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</si>
  <si>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</si>
  <si>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</si>
  <si>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</si>
  <si>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</si>
  <si>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</si>
  <si>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</si>
  <si>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</si>
  <si>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</si>
  <si>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</si>
  <si>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</si>
  <si>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</si>
  <si>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</si>
  <si>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</si>
  <si>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</si>
  <si>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</si>
  <si>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</si>
  <si>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</si>
  <si>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</si>
  <si>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</si>
  <si>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</si>
  <si>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</si>
  <si>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</si>
  <si>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</si>
  <si>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</si>
  <si>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</si>
  <si>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</si>
  <si>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</si>
  <si>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</si>
  <si>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</si>
  <si>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</si>
  <si>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</si>
  <si>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</si>
  <si>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</si>
  <si>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</si>
  <si>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</si>
  <si>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</si>
  <si>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</si>
  <si>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</si>
  <si>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</si>
  <si>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</si>
  <si>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</si>
  <si>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</si>
  <si>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</si>
  <si>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</si>
  <si>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</si>
  <si>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</si>
  <si>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</si>
  <si>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</si>
  <si>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</si>
  <si>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</si>
  <si>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</si>
  <si>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</si>
  <si>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</si>
  <si>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</si>
  <si>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</si>
  <si>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</si>
  <si>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</si>
  <si>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</si>
  <si>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</si>
  <si>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</si>
  <si>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</si>
  <si>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</si>
  <si>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</si>
  <si>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</si>
  <si>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</si>
  <si>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</si>
  <si>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</si>
  <si>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</si>
  <si>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</si>
  <si>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</si>
  <si>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</si>
  <si>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</si>
  <si>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</si>
  <si>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</si>
  <si>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</si>
  <si>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</si>
  <si>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</si>
  <si>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</si>
  <si>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</si>
  <si>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</si>
  <si>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</si>
  <si>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</si>
  <si>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</si>
  <si>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</si>
  <si>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</si>
  <si>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</si>
  <si>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</si>
  <si>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</si>
  <si>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</si>
  <si>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</si>
  <si>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</si>
  <si>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</si>
  <si>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</si>
  <si>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</si>
  <si>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</si>
  <si>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</si>
  <si>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</si>
  <si>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</si>
  <si>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</si>
  <si>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</si>
  <si>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</si>
  <si>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</si>
  <si>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</si>
  <si>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</si>
  <si>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</si>
  <si>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</si>
  <si>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</si>
  <si>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</si>
  <si>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</si>
  <si>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</si>
  <si>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</si>
  <si>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</si>
  <si>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</si>
  <si>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</si>
  <si>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</si>
  <si>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</si>
  <si>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</si>
  <si>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</si>
  <si>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</si>
  <si>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</si>
  <si>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</si>
  <si>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</si>
  <si>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</si>
  <si>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</si>
  <si>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</si>
  <si>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</si>
  <si>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</si>
  <si>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</si>
  <si>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</si>
  <si>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</si>
  <si>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</si>
  <si>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</si>
  <si>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</si>
  <si>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</si>
  <si>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</si>
  <si>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</si>
  <si>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</si>
  <si>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</si>
  <si>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</si>
  <si>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</si>
  <si>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</si>
  <si>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</si>
  <si>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</si>
  <si>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</si>
  <si>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</si>
  <si>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</si>
  <si>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</si>
  <si>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</si>
  <si>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</si>
  <si>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</si>
  <si>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</si>
  <si>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</si>
  <si>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</si>
  <si>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</si>
  <si>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</si>
  <si>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</si>
  <si>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</si>
  <si>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</si>
  <si>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</si>
  <si>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</si>
  <si>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</si>
  <si>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</si>
  <si>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</si>
  <si>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</si>
  <si>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</si>
  <si>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</si>
  <si>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</si>
  <si>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</si>
  <si>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</si>
  <si>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</si>
  <si>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</si>
  <si>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</si>
  <si>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</si>
  <si>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</si>
  <si>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</si>
  <si>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</si>
  <si>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</si>
  <si>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</si>
  <si>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</si>
  <si>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</si>
  <si>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</si>
  <si>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</si>
  <si>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</si>
  <si>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</si>
  <si>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</si>
  <si>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</si>
  <si>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</si>
  <si>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</si>
  <si>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</si>
  <si>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</si>
  <si>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</si>
  <si>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</si>
  <si>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</si>
  <si>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</si>
  <si>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</si>
  <si>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</si>
  <si>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</si>
  <si>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</si>
  <si>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</si>
  <si>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</si>
  <si>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</si>
  <si>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</si>
  <si>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</si>
  <si>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</si>
  <si>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</si>
  <si>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</si>
  <si>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</si>
  <si>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</si>
  <si>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</si>
  <si>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</si>
  <si>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</si>
  <si>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</si>
  <si>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</si>
  <si>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</si>
  <si>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</si>
  <si>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</si>
  <si>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</si>
  <si>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</si>
  <si>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</si>
  <si>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</si>
  <si>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</si>
  <si>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</si>
  <si>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</si>
  <si>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</si>
  <si>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</si>
  <si>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</si>
  <si>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</si>
  <si>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</si>
  <si>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</si>
  <si>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</si>
  <si>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</si>
  <si>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</si>
  <si>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</si>
  <si>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</si>
  <si>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</si>
  <si>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</si>
  <si>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</si>
  <si>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</si>
  <si>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</si>
  <si>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</si>
  <si>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</si>
  <si>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</si>
  <si>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</si>
  <si>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</si>
  <si>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</si>
  <si>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</si>
  <si>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</si>
  <si>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</si>
  <si>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</si>
  <si>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</si>
  <si>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</si>
  <si>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</si>
  <si>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</si>
  <si>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</si>
  <si>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</si>
  <si>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</si>
  <si>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</si>
  <si>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</si>
  <si>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</si>
  <si>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</si>
  <si>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</si>
  <si>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</si>
  <si>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</si>
  <si>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</si>
  <si>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</si>
  <si>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</si>
  <si>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</si>
  <si>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</si>
  <si>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</si>
  <si>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</si>
  <si>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</si>
  <si>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</si>
  <si>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</si>
  <si>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</si>
  <si>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</si>
  <si>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</si>
  <si>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</si>
  <si>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</si>
  <si>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</si>
  <si>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</si>
  <si>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</si>
  <si>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</si>
  <si>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</si>
  <si>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</si>
  <si>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</si>
  <si>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</si>
  <si>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</si>
  <si>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</si>
  <si>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</si>
  <si>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</si>
  <si>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</si>
  <si>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</si>
  <si>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</si>
  <si>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</si>
  <si>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</si>
  <si>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</si>
  <si>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</si>
  <si>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</si>
  <si>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</si>
  <si>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</si>
  <si>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</si>
  <si>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</si>
  <si>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</si>
  <si>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</si>
  <si>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</si>
  <si>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</si>
  <si>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</si>
  <si>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</si>
  <si>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</si>
  <si>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</si>
  <si>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</si>
  <si>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</si>
  <si>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</si>
  <si>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</si>
  <si>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</si>
  <si>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</si>
  <si>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</si>
  <si>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</si>
  <si>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</si>
  <si>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</si>
  <si>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</si>
  <si>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</si>
  <si>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</si>
  <si>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</si>
  <si>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</si>
  <si>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</si>
  <si>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</si>
  <si>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</si>
  <si>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</si>
  <si>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</si>
  <si>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</si>
  <si>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</si>
  <si>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</si>
  <si>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</si>
  <si>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</si>
  <si>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</si>
  <si>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</si>
  <si>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</si>
  <si>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</si>
  <si>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</si>
  <si>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</si>
  <si>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</si>
  <si>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</si>
  <si>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</si>
  <si>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</si>
  <si>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</si>
  <si>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</si>
  <si>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</si>
  <si>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</si>
  <si>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</si>
  <si>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</si>
  <si>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</si>
  <si>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</si>
  <si>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</si>
  <si>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</si>
  <si>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</si>
  <si>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</si>
  <si>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</si>
  <si>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</si>
  <si>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</si>
  <si>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</si>
  <si>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</si>
  <si>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</si>
  <si>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</si>
  <si>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</si>
  <si>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</si>
  <si>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</si>
  <si>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</si>
  <si>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</si>
  <si>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</si>
  <si>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</si>
  <si>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</si>
  <si>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</si>
  <si>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</si>
  <si>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</si>
  <si>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</si>
  <si>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</si>
  <si>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</si>
  <si>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</si>
  <si>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</si>
  <si>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</si>
  <si>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</si>
  <si>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</si>
  <si>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</si>
  <si>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</si>
  <si>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</si>
  <si>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</si>
  <si>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</si>
  <si>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</si>
  <si>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</si>
  <si>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</si>
  <si>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</si>
  <si>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</si>
  <si>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</si>
  <si>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</si>
  <si>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</si>
  <si>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</si>
  <si>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</si>
  <si>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</si>
  <si>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</si>
  <si>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</si>
  <si>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</si>
  <si>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</si>
  <si>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</si>
  <si>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</si>
  <si>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</si>
  <si>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</si>
  <si>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</si>
  <si>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</si>
  <si>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</si>
  <si>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</si>
  <si>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</si>
  <si>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</si>
  <si>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</si>
  <si>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</si>
  <si>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</si>
  <si>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</si>
  <si>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</si>
  <si>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</si>
  <si>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</si>
  <si>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</si>
  <si>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</si>
  <si>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</si>
  <si>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</si>
  <si>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</si>
  <si>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</si>
  <si>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</si>
  <si>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</si>
  <si>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</si>
  <si>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</si>
  <si>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</si>
  <si>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</si>
  <si>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</si>
  <si>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</si>
  <si>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</si>
  <si>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</si>
  <si>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</si>
  <si>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</si>
  <si>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</si>
  <si>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</si>
  <si>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</si>
  <si>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</si>
  <si>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</si>
  <si>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</si>
  <si>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</si>
  <si>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</si>
  <si>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</si>
  <si>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</si>
  <si>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</si>
  <si>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</si>
  <si>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</si>
  <si>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</si>
  <si>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</si>
  <si>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</si>
  <si>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</si>
  <si>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</si>
  <si>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</si>
  <si>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</si>
  <si>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</si>
  <si>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</si>
  <si>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</si>
  <si>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</si>
  <si>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</si>
  <si>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</si>
  <si>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</si>
  <si>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</si>
  <si>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</si>
  <si>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</si>
  <si>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</si>
  <si>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</si>
  <si>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</si>
  <si>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</si>
  <si>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</si>
  <si>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</si>
  <si>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</si>
  <si>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</si>
  <si>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</si>
  <si>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</si>
  <si>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</si>
  <si>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</si>
  <si>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</si>
  <si>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</si>
  <si>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</si>
  <si>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</si>
  <si>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</si>
  <si>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</si>
  <si>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</si>
  <si>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</si>
  <si>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</si>
  <si>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</si>
  <si>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</si>
  <si>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</si>
  <si>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</si>
  <si>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</si>
  <si>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</si>
  <si>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</si>
  <si>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</si>
  <si>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</si>
  <si>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</si>
  <si>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</si>
  <si>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</si>
  <si>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</si>
  <si>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</si>
  <si>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</si>
  <si>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</si>
  <si>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</si>
  <si>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</si>
  <si>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</si>
  <si>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</si>
  <si>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</si>
  <si>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</si>
  <si>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</si>
  <si>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</si>
  <si>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</si>
  <si>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</si>
  <si>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</si>
  <si>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</si>
  <si>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</si>
  <si>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</si>
  <si>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</si>
  <si>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</si>
  <si>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</si>
  <si>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</si>
  <si>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</si>
  <si>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</si>
  <si>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</si>
  <si>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</si>
  <si>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</si>
  <si>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</si>
  <si>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</si>
  <si>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</si>
  <si>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</si>
  <si>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</si>
  <si>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</si>
  <si>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</si>
  <si>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</si>
  <si>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</si>
  <si>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</si>
  <si>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</si>
  <si>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</si>
  <si>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</si>
  <si>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</si>
  <si>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</si>
  <si>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</si>
  <si>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</si>
  <si>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</si>
  <si>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</si>
  <si>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</si>
  <si>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</si>
  <si>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</si>
  <si>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</si>
  <si>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</si>
  <si>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</si>
  <si>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</si>
  <si>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</si>
  <si>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</si>
  <si>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</si>
  <si>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</si>
  <si>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</si>
  <si>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</si>
  <si>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</si>
  <si>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</si>
  <si>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</si>
  <si>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</si>
  <si>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</si>
  <si>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</si>
  <si>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</si>
  <si>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</si>
  <si>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</si>
  <si>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</si>
  <si>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</si>
  <si>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</si>
  <si>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</si>
  <si>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</si>
  <si>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</si>
  <si>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</si>
  <si>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</si>
  <si>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</si>
  <si>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</si>
  <si>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</si>
  <si>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</si>
  <si>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</si>
  <si>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</si>
  <si>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</si>
  <si>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</si>
  <si>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</si>
  <si>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</si>
  <si>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</si>
  <si>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</si>
  <si>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</si>
  <si>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</si>
  <si>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</si>
  <si>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</si>
  <si>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</si>
  <si>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</si>
  <si>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</si>
  <si>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</si>
  <si>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</si>
  <si>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</si>
  <si>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</si>
  <si>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</si>
  <si>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</si>
  <si>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</si>
  <si>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</si>
  <si>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</si>
  <si>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</si>
  <si>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</si>
  <si>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</si>
  <si>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</si>
  <si>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</si>
  <si>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</si>
  <si>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</si>
  <si>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</si>
  <si>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</si>
  <si>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</si>
  <si>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</si>
  <si>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</si>
  <si>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</si>
  <si>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</si>
  <si>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</si>
  <si>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</si>
  <si>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</si>
  <si>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</si>
  <si>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</si>
  <si>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</si>
  <si>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</si>
  <si>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</si>
  <si>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</si>
  <si>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</si>
  <si>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</si>
  <si>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</si>
  <si>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</si>
  <si>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</si>
  <si>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</si>
  <si>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</si>
  <si>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</si>
  <si>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</si>
  <si>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</si>
  <si>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</si>
  <si>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</si>
  <si>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</si>
  <si>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</si>
  <si>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</si>
  <si>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</si>
  <si>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</si>
  <si>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</si>
  <si>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</si>
  <si>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</si>
  <si>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</si>
  <si>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</si>
  <si>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</si>
  <si>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</si>
  <si>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</si>
  <si>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</si>
  <si>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</si>
  <si>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</si>
  <si>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</si>
  <si>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</si>
  <si>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</si>
  <si>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</si>
  <si>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</si>
  <si>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</si>
  <si>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</si>
  <si>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</si>
  <si>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</si>
  <si>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</si>
  <si>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</si>
  <si>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</si>
  <si>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</si>
  <si>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</si>
  <si>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</si>
  <si>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</si>
  <si>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</si>
  <si>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</si>
  <si>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</si>
  <si>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</si>
  <si>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</si>
  <si>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</si>
  <si>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</si>
  <si>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</si>
  <si>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</si>
  <si>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</si>
  <si>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</si>
  <si>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</si>
  <si>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</si>
  <si>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</si>
  <si>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</si>
  <si>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</si>
  <si>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</si>
  <si>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</si>
  <si>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</si>
  <si>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</si>
  <si>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</si>
  <si>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</si>
  <si>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</si>
  <si>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</si>
  <si>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</si>
  <si>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</si>
  <si>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</si>
  <si>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</si>
  <si>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</si>
  <si>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</si>
  <si>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</si>
  <si>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</si>
  <si>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</si>
  <si>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</si>
  <si>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</si>
  <si>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</si>
  <si>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</si>
  <si>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</si>
  <si>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</si>
  <si>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</si>
  <si>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</si>
  <si>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</si>
  <si>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</si>
  <si>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</si>
  <si>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</si>
  <si>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</si>
  <si>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</si>
  <si>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</si>
  <si>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</si>
  <si>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</si>
  <si>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</si>
  <si>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</si>
  <si>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</si>
  <si>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</si>
  <si>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</si>
  <si>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</si>
  <si>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</si>
  <si>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</si>
  <si>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</si>
  <si>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</si>
  <si>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</si>
  <si>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</si>
  <si>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</si>
  <si>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</si>
  <si>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</si>
  <si>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</si>
  <si>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</si>
  <si>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</si>
  <si>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</si>
  <si>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</si>
  <si>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</si>
  <si>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</si>
  <si>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</si>
  <si>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</si>
  <si>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</si>
  <si>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</si>
  <si>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</si>
  <si>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</si>
  <si>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</si>
  <si>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</si>
  <si>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</si>
  <si>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</si>
  <si>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</si>
  <si>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</si>
  <si>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</si>
  <si>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</si>
  <si>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</si>
  <si>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</si>
  <si>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</si>
  <si>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</si>
  <si>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</si>
  <si>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</si>
  <si>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</si>
  <si>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</si>
  <si>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</si>
  <si>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</si>
  <si>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</si>
  <si>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</si>
  <si>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</si>
  <si>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</si>
  <si>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</si>
  <si>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</si>
  <si>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</si>
  <si>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</si>
  <si>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</si>
  <si>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</si>
  <si>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</si>
  <si>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</si>
  <si>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</si>
  <si>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</si>
  <si>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</si>
  <si>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</si>
  <si>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</si>
  <si>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</si>
  <si>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</si>
  <si>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</si>
  <si>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</si>
  <si>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</si>
  <si>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</si>
  <si>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</si>
  <si>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</si>
  <si>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</si>
  <si>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</si>
  <si>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</si>
  <si>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</si>
  <si>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</si>
  <si>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</si>
  <si>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</si>
  <si>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</si>
  <si>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</si>
  <si>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</si>
  <si>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</si>
  <si>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</si>
  <si>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</si>
  <si>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</si>
  <si>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</si>
  <si>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</si>
  <si>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</si>
  <si>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</si>
  <si>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</si>
  <si>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</si>
  <si>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</si>
  <si>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</si>
  <si>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</si>
  <si>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</si>
  <si>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</si>
  <si>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</si>
  <si>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</si>
  <si>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</si>
  <si>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</si>
  <si>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</si>
  <si>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</si>
  <si>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</si>
  <si>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</si>
  <si>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</si>
  <si>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</si>
  <si>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</si>
  <si>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</si>
  <si>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</si>
  <si>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</si>
  <si>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</si>
  <si>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</si>
  <si>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</si>
  <si>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</si>
  <si>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</si>
  <si>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</si>
  <si>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</si>
  <si>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</si>
  <si>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</si>
  <si>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</si>
  <si>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</si>
  <si>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</si>
  <si>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</si>
  <si>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</si>
  <si>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</si>
  <si>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</si>
  <si>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</si>
  <si>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</si>
  <si>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</si>
  <si>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</si>
  <si>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</si>
  <si>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</si>
  <si>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</si>
  <si>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</si>
  <si>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</si>
  <si>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</si>
  <si>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</si>
  <si>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</si>
  <si>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</si>
  <si>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</si>
  <si>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</si>
  <si>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</si>
  <si>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</si>
  <si>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</si>
  <si>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</si>
  <si>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</si>
  <si>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</si>
  <si>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</si>
  <si>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</si>
  <si>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</si>
  <si>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</si>
  <si>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</si>
  <si>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</si>
  <si>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</si>
  <si>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</si>
  <si>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</si>
  <si>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</si>
  <si>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</si>
  <si>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</si>
  <si>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</si>
  <si>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</si>
  <si>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</si>
  <si>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</si>
  <si>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</si>
  <si>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</si>
  <si>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</si>
  <si>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</si>
  <si>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</si>
  <si>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</si>
  <si>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</si>
  <si>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</si>
  <si>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</si>
  <si>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</si>
  <si>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</si>
  <si>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</si>
  <si>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</si>
  <si>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</si>
  <si>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</si>
  <si>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</si>
  <si>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</si>
  <si>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</si>
  <si>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</si>
  <si>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</si>
  <si>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</si>
  <si>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</si>
  <si>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</si>
  <si>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</si>
  <si>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</si>
  <si>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</si>
  <si>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</si>
  <si>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</si>
  <si>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</si>
  <si>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</si>
  <si>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</si>
  <si>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</si>
  <si>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</si>
  <si>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</si>
  <si>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</si>
  <si>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</si>
  <si>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</si>
  <si>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</si>
  <si>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</si>
  <si>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</si>
  <si>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</si>
  <si>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</si>
  <si>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</si>
  <si>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</si>
  <si>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</si>
  <si>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</si>
  <si>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</si>
  <si>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</si>
  <si>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</si>
  <si>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</si>
  <si>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</si>
  <si>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</si>
  <si>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</si>
  <si>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</si>
  <si>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</si>
  <si>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</si>
  <si>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</si>
  <si>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</si>
  <si>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</si>
  <si>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</si>
  <si>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</si>
  <si>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</si>
  <si>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</si>
  <si>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</si>
  <si>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</si>
  <si>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</si>
  <si>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</si>
  <si>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</si>
  <si>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</si>
  <si>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</si>
  <si>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</si>
  <si>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</si>
  <si>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</si>
  <si>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</si>
  <si>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</si>
  <si>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</si>
  <si>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</si>
  <si>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</si>
  <si>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</si>
  <si>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</si>
  <si>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</si>
  <si>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</si>
  <si>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</si>
  <si>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</si>
  <si>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</si>
  <si>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</si>
  <si>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</si>
  <si>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</si>
  <si>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</si>
  <si>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</si>
  <si>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</si>
  <si>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</si>
  <si>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</si>
  <si>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</si>
  <si>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</si>
  <si>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</si>
  <si>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</si>
  <si>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</si>
  <si>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</si>
  <si>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</si>
  <si>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</si>
  <si>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</si>
  <si>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</si>
  <si>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</si>
  <si>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</si>
  <si>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</si>
  <si>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</si>
  <si>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</si>
  <si>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</si>
  <si>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</si>
  <si>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</si>
  <si>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</si>
  <si>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</si>
  <si>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</si>
  <si>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</si>
  <si>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</si>
  <si>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</si>
  <si>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</si>
  <si>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</si>
  <si>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</si>
  <si>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</si>
  <si>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</si>
  <si>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</si>
  <si>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</si>
  <si>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Rogério</t>
  </si>
  <si>
    <t>Edson</t>
  </si>
  <si>
    <t>Robson</t>
  </si>
  <si>
    <t>Substituição de trilho - Condicionado à temperatura</t>
  </si>
  <si>
    <t>Santinelli</t>
  </si>
  <si>
    <t>Substituição de trilho - Condicionado à temperatura (80m de rebatimento)</t>
  </si>
  <si>
    <t>Execução de soldas - Condicionado à temperatura</t>
  </si>
  <si>
    <t>N42</t>
  </si>
  <si>
    <t>ZEM-ZEV</t>
  </si>
  <si>
    <t>ZEMZEV</t>
  </si>
  <si>
    <t>Deslocamento locos escoteiras para E42</t>
  </si>
  <si>
    <t>1 (Allan + Danilo)</t>
  </si>
  <si>
    <t>Onil</t>
  </si>
  <si>
    <t>Huelton</t>
  </si>
  <si>
    <t>Deslocamento e recolhimento das TP's na serra</t>
  </si>
  <si>
    <t>1 Celso</t>
  </si>
  <si>
    <t>Alívio de tensão - Condicionado à temperatura</t>
  </si>
  <si>
    <t>Substituição de trilho - Condicionado à temperatura (Local onde teve diversas ocorrências de fraturas no túnel 1)</t>
  </si>
  <si>
    <t>ZPT-ZEM</t>
  </si>
  <si>
    <t>ZPTZEM</t>
  </si>
  <si>
    <t>Benedito</t>
  </si>
  <si>
    <t>Inspeção R7D entre ZPT-ZEM / Na oportunidade segue até ZKE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</si>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</sst>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T69" activePane="bottomRight" state="frozen"/>
      <selection pane="bottomRight" activeCell="Y104" sqref="Y1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 hidden="1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460</v>
      </c>
      <c r="G60" s="9" t="str">
        <f>IF(D60="","*",VLOOKUP(F60,BS_ATIVIDADE[#All],3,FALSE))</f>
        <v>OUTROS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1</v>
      </c>
      <c r="R60" s="10" t="str">
        <f>IFERROR(_xlfn.XLOOKUP(F60, BS_ATIVIDADE[ATIVIDADE],BS_ATIVIDADE[UNIDADE] ), "*")</f>
        <v>BINÁRIO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6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6" t="str">
        <f t="shared" si="6"/>
        <v>OKOK</v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 t="s">
        <v>665</v>
      </c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 t="s">
        <v>656</v>
      </c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/>
      <c r="AS81" s="39"/>
      <c r="AT81" s="39"/>
      <c r="AU81" s="39"/>
      <c r="AV81" s="39"/>
      <c r="AW81" s="39"/>
      <c r="AX81" s="39"/>
      <c r="AY81" s="294">
        <f t="shared" si="8"/>
        <v>0</v>
      </c>
      <c r="AZ81" s="14"/>
      <c r="BA81" s="72"/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>
        <v>1</v>
      </c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/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1093</v>
      </c>
      <c r="W82" s="174" t="s">
        <v>931</v>
      </c>
      <c r="X82" s="219" t="s">
        <v>662</v>
      </c>
      <c r="Y82" s="159" t="s">
        <v>665</v>
      </c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tr">
        <f>IF(BS_CONTROLE[[#This Row],[SB]]=0, "-", BS_CONTROLE[[#This Row],[SB]])</f>
        <v>ZYU1</v>
      </c>
      <c r="AO82" s="260">
        <f>IF(BS_CONTROLE[[#This Row],[SUB]]=0, "-", BS_CONTROLE[[#This Row],[SUB]])</f>
        <v>49</v>
      </c>
      <c r="AP82" s="261">
        <f>IF(BS_CONTROLE[[#This Row],[KM - Inicio]]=0, "-", BS_CONTROLE[[#This Row],[KM - Inicio]])</f>
        <v>203.5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>
        <v>1</v>
      </c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1094</v>
      </c>
      <c r="W83" s="174" t="s">
        <v>931</v>
      </c>
      <c r="X83" s="219" t="s">
        <v>662</v>
      </c>
      <c r="Y83" s="159" t="s">
        <v>665</v>
      </c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>
        <f t="shared" si="8"/>
        <v>0</v>
      </c>
      <c r="AZ83" s="14"/>
      <c r="BA83" s="72"/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>
        <v>1</v>
      </c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/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1095</v>
      </c>
      <c r="W84" s="174" t="s">
        <v>928</v>
      </c>
      <c r="X84" s="219" t="s">
        <v>662</v>
      </c>
      <c r="Y84" s="159" t="s">
        <v>665</v>
      </c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>
        <f t="shared" si="8"/>
        <v>0</v>
      </c>
      <c r="AZ84" s="14"/>
      <c r="BA84" s="72"/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>
        <v>1</v>
      </c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/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1096</v>
      </c>
      <c r="X85" s="219" t="s">
        <v>662</v>
      </c>
      <c r="Y85" s="159" t="s">
        <v>665</v>
      </c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>
        <v>1</v>
      </c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1097</v>
      </c>
      <c r="W87" s="174" t="s">
        <v>1098</v>
      </c>
      <c r="X87" s="219" t="s">
        <v>662</v>
      </c>
      <c r="Y87" s="159" t="s">
        <v>665</v>
      </c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>
        <v>1</v>
      </c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1099</v>
      </c>
      <c r="X89" s="219" t="s">
        <v>662</v>
      </c>
      <c r="Y89" s="159" t="s">
        <v>665</v>
      </c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>
        <f t="shared" si="8"/>
        <v>0</v>
      </c>
      <c r="AZ89" s="14"/>
      <c r="BA89" s="72"/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>
        <v>1</v>
      </c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/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1099</v>
      </c>
      <c r="X90" s="219" t="s">
        <v>662</v>
      </c>
      <c r="Y90" s="159" t="s">
        <v>665</v>
      </c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>
        <f t="shared" si="8"/>
        <v>0</v>
      </c>
      <c r="AZ90" s="14"/>
      <c r="BA90" s="72"/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>
        <v>1</v>
      </c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/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1099</v>
      </c>
      <c r="X91" s="219" t="s">
        <v>662</v>
      </c>
      <c r="Y91" s="159" t="s">
        <v>665</v>
      </c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>
        <f t="shared" si="8"/>
        <v>0</v>
      </c>
      <c r="AZ91" s="14"/>
      <c r="BA91" s="72"/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>
        <v>1</v>
      </c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1100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1101</v>
      </c>
      <c r="N93" s="205" t="s">
        <v>1102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1103</v>
      </c>
      <c r="X93" s="219" t="s">
        <v>662</v>
      </c>
      <c r="Y93" s="159" t="s">
        <v>665</v>
      </c>
      <c r="Z93" s="159" t="s">
        <v>668</v>
      </c>
      <c r="AA93" s="84" t="s">
        <v>1104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>
        <f t="shared" si="8"/>
        <v>0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>
        <v>1</v>
      </c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Produção e Intervalo</v>
      </c>
      <c r="BR93" s="19">
        <f t="shared" si="10"/>
        <v>0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1105</v>
      </c>
      <c r="W94" s="174" t="s">
        <v>1096</v>
      </c>
      <c r="X94" s="219" t="s">
        <v>662</v>
      </c>
      <c r="Y94" s="159" t="s">
        <v>665</v>
      </c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>
        <f t="shared" si="8"/>
        <v>0</v>
      </c>
      <c r="AZ94" s="14"/>
      <c r="BA94" s="72"/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>
        <v>1</v>
      </c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1106</v>
      </c>
      <c r="W96" s="174" t="s">
        <v>1099</v>
      </c>
      <c r="X96" s="219" t="s">
        <v>662</v>
      </c>
      <c r="Y96" s="159" t="s">
        <v>665</v>
      </c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>
        <f t="shared" si="8"/>
        <v>0</v>
      </c>
      <c r="AZ96" s="14"/>
      <c r="BA96" s="72"/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>
        <v>1</v>
      </c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Produção e Intervalo</v>
      </c>
      <c r="BR96" s="19">
        <f t="shared" si="10"/>
        <v>0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1107</v>
      </c>
      <c r="X97" s="219" t="s">
        <v>657</v>
      </c>
      <c r="Y97" s="159" t="s">
        <v>656</v>
      </c>
      <c r="Z97" s="159" t="s">
        <v>658</v>
      </c>
      <c r="AA97" s="84" t="s">
        <v>1108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>
        <f t="shared" si="8"/>
        <v>0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>
        <v>1</v>
      </c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Produção e Intervalo</v>
      </c>
      <c r="BR97" s="19">
        <f t="shared" si="10"/>
        <v>0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1109</v>
      </c>
      <c r="X98" s="219" t="s">
        <v>662</v>
      </c>
      <c r="Y98" s="159" t="s">
        <v>665</v>
      </c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ZWU-ZDC</v>
      </c>
      <c r="AN98" s="259" t="str">
        <f>IF(BS_CONTROLE[[#This Row],[SB]]=0, "-", BS_CONTROLE[[#This Row],[SB]])</f>
        <v>K96K952</v>
      </c>
      <c r="AO98" s="260">
        <f>IF(BS_CONTROLE[[#This Row],[SUB]]=0, "-", BS_CONTROLE[[#This Row],[SUB]])</f>
        <v>92</v>
      </c>
      <c r="AP98" s="261">
        <f>IF(BS_CONTROLE[[#This Row],[KM - Inicio]]=0, "-", BS_CONTROLE[[#This Row],[KM - Inicio]])</f>
        <v>95.5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>
        <f t="shared" si="8"/>
        <v>0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069-ZEV</v>
      </c>
      <c r="BF98" s="262" t="str">
        <f>IF(BS_CONTROLE[[#This Row],[Responsavel pelo boletim]]=0, "-", BS_CONTROLE[[#This Row],[Responsavel pelo boletim]])</f>
        <v>Moisés</v>
      </c>
      <c r="BG98" s="16"/>
      <c r="BH98" s="17">
        <v>1</v>
      </c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Produção e Intervalo</v>
      </c>
      <c r="BR98" s="19">
        <f t="shared" si="10"/>
        <v>0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1110</v>
      </c>
      <c r="X99" s="219" t="s">
        <v>662</v>
      </c>
      <c r="Y99" s="159" t="s">
        <v>665</v>
      </c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>
        <f t="shared" si="8"/>
        <v>0</v>
      </c>
      <c r="AZ99" s="14"/>
      <c r="BA99" s="72"/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>
        <v>1</v>
      </c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1111</v>
      </c>
      <c r="N101" s="205" t="s">
        <v>1112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1113</v>
      </c>
      <c r="W101" s="174" t="s">
        <v>1114</v>
      </c>
      <c r="X101" s="219" t="s">
        <v>657</v>
      </c>
      <c r="Y101" s="159" t="s">
        <v>656</v>
      </c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0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>
        <v>1</v>
      </c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 e Intervalo</v>
      </c>
      <c r="BR101" s="19">
        <f t="shared" ref="BR101:BR163" si="16">IF(OR(B101="",F101=""),"*",AY101/P101)</f>
        <v>0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 t="s">
        <v>665</v>
      </c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/>
      <c r="AS103" s="39"/>
      <c r="AT103" s="39"/>
      <c r="AU103" s="39"/>
      <c r="AV103" s="39"/>
      <c r="AW103" s="39"/>
      <c r="AX103" s="39"/>
      <c r="AY103" s="294">
        <f t="shared" si="14"/>
        <v>0</v>
      </c>
      <c r="AZ103" s="14"/>
      <c r="BA103" s="72"/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>
        <v>1</v>
      </c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/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 t="s">
        <v>665</v>
      </c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>
        <f t="shared" si="14"/>
        <v>0</v>
      </c>
      <c r="AZ104" s="14"/>
      <c r="BA104" s="72"/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/>
      <c r="BH104" s="17">
        <v>1</v>
      </c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262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104:Q450 O76:Q96" name="Range1_9_1"/>
    <protectedRange sqref="V29:Y30 X6:Y28 X31:Y35 V36:Y50 V52:Y54 X51:Y51 X56:Y61 V61:W61 W55:Y55 V68:V70 X68:Y70 V71:Y73 V74 X74:Y75 V76:Y76 V78:Y79 X77:Y77 V62:Y67 X80:Y81 X97:Y97 V98:Y102 X103:Y103 V104:Y450 V82:Y96" name="Range1_11_1"/>
    <protectedRange sqref="Z29:AD30 Z6:Z28 Z31:Z32 Z43:AD46 Z40:Z42 Z49:AD50 Z47:Z48 Z52:AD55 Z51 Z33:AD39 Z56:Z57 Z58:AD74 Z76:AD76 Z75 Z78:AD79 Z77 Z80:Z81 Z104:AD450 Z103 Z82:AD102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 J97 J103" name="Range1_16_2"/>
    <protectedRange sqref="O7:Q7 P8:P9 O27:Q27 O20:Q20 O25:Q25 O14:Q14 P33:P34 P58:P59 O75:Q75 O97:Q97 O103:Q103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 AA103:AC103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599 BP66:BP67 BP58:BP60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1115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1116</v>
      </c>
      <c r="C4" s="327" t="s">
        <v>1117</v>
      </c>
      <c r="D4" s="327" t="s">
        <v>1118</v>
      </c>
      <c r="E4" s="327" t="s">
        <v>1119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1120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1121</v>
      </c>
      <c r="E3" s="327" t="s">
        <v>1122</v>
      </c>
      <c r="F3" s="327" t="s">
        <v>1123</v>
      </c>
      <c r="G3" s="327" t="s">
        <v>1124</v>
      </c>
      <c r="H3" s="327" t="s">
        <v>1125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1126</v>
      </c>
      <c r="D5" s="359"/>
      <c r="E5" s="359"/>
      <c r="F5" s="359"/>
      <c r="G5" s="359"/>
      <c r="H5" s="359"/>
      <c r="I5" s="359"/>
      <c r="J5" s="360"/>
      <c r="K5" s="361" t="s">
        <v>1127</v>
      </c>
      <c r="L5" s="362"/>
      <c r="M5" s="362"/>
      <c r="N5" s="362"/>
      <c r="O5" s="363" t="s">
        <v>1128</v>
      </c>
      <c r="P5" s="364"/>
      <c r="Q5" s="365"/>
    </row>
    <row r="6" spans="1:17" s="94" customFormat="1" ht="15.75" customHeight="1">
      <c r="A6" s="88" t="s">
        <v>1129</v>
      </c>
      <c r="B6" s="95" t="s">
        <v>1130</v>
      </c>
      <c r="C6" s="96" t="s">
        <v>869</v>
      </c>
      <c r="D6" s="97" t="s">
        <v>870</v>
      </c>
      <c r="E6" s="96" t="s">
        <v>1131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1132</v>
      </c>
      <c r="M6" s="140" t="s">
        <v>335</v>
      </c>
      <c r="N6" s="141" t="s">
        <v>864</v>
      </c>
      <c r="O6" s="247" t="s">
        <v>907</v>
      </c>
      <c r="P6" s="158"/>
      <c r="Q6" s="194" t="s">
        <v>1133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1</v>
      </c>
      <c r="P83" s="91"/>
      <c r="Q83" s="146" t="str">
        <f>IF($A$2=1,IF(SP_SUL!BJ81="","*",SP_SUL!BJ81),IF(SP_SUL!BK81="","*",SP_SUL!BK81))</f>
        <v>*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203.5</v>
      </c>
      <c r="N84" s="142" t="str">
        <f>IF(SP_SUL!AM82="","*",SP_SUL!AM82)</f>
        <v>ZYU</v>
      </c>
      <c r="O84" s="175">
        <f>SP_SUL!BH82</f>
        <v>1</v>
      </c>
      <c r="P84" s="91"/>
      <c r="Q84" s="146" t="str">
        <f>IF($A$2=1,IF(SP_SUL!BJ82="","*",SP_SUL!BJ82),IF(SP_SUL!BK82="","*",SP_SUL!BK82))</f>
        <v>*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1</v>
      </c>
      <c r="P85" s="91"/>
      <c r="Q85" s="146" t="str">
        <f>IF($A$2=1,IF(SP_SUL!BJ83="","*",SP_SUL!BJ83),IF(SP_SUL!BK83="","*",SP_SUL!BK83))</f>
        <v>*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1</v>
      </c>
      <c r="P86" s="91"/>
      <c r="Q86" s="146" t="str">
        <f>IF($A$2=1,IF(SP_SUL!BJ84="","*",SP_SUL!BJ84),IF(SP_SUL!BK84="","*",SP_SUL!BK84))</f>
        <v>*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1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1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1</v>
      </c>
      <c r="P91" s="91"/>
      <c r="Q91" s="146" t="str">
        <f>IF($A$2=1,IF(SP_SUL!BJ89="","*",SP_SUL!BJ89),IF(SP_SUL!BK89="","*",SP_SUL!BK89))</f>
        <v>*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1</v>
      </c>
      <c r="P92" s="91"/>
      <c r="Q92" s="146" t="str">
        <f>IF($A$2=1,IF(SP_SUL!BJ90="","*",SP_SUL!BJ90),IF(SP_SUL!BK90="","*",SP_SUL!BK90))</f>
        <v>*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1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1</v>
      </c>
      <c r="P95" s="91"/>
      <c r="Q95" s="146" t="str">
        <f>IF($A$2=1,IF(SP_SUL!BJ93="","*",SP_SUL!BJ93),IF(SP_SUL!BK93="","*",SP_SUL!BK93))</f>
        <v>*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1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1</v>
      </c>
      <c r="P98" s="91"/>
      <c r="Q98" s="146" t="str">
        <f>IF($A$2=1,IF(SP_SUL!BJ96="","*",SP_SUL!BJ96),IF(SP_SUL!BK96="","*",SP_SUL!BK96))</f>
        <v>*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1</v>
      </c>
      <c r="P99" s="91"/>
      <c r="Q99" s="146" t="str">
        <f>IF($A$2=1,IF(SP_SUL!BJ97="","*",SP_SUL!BJ97),IF(SP_SUL!BK97="","*",SP_SUL!BK97))</f>
        <v>*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ZWU-ZDC</v>
      </c>
      <c r="M100" s="142">
        <f>IF(SP_SUL!AP98="","*",SP_SUL!AP98)</f>
        <v>95.5</v>
      </c>
      <c r="N100" s="142" t="str">
        <f>IF(SP_SUL!AM98="","*",SP_SUL!AM98)</f>
        <v>ZWU-ZDC</v>
      </c>
      <c r="O100" s="175">
        <f>SP_SUL!BH98</f>
        <v>1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1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1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1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1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1133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1134</v>
      </c>
      <c r="W1" s="371"/>
      <c r="X1" s="371"/>
      <c r="Y1" s="105"/>
    </row>
    <row r="2" spans="1:25" s="101" customFormat="1" ht="11.25" customHeight="1">
      <c r="A2" s="106" t="s">
        <v>1135</v>
      </c>
      <c r="B2" s="106" t="s">
        <v>1130</v>
      </c>
      <c r="C2" s="106" t="s">
        <v>313</v>
      </c>
      <c r="D2" s="107" t="s">
        <v>869</v>
      </c>
      <c r="E2" s="107" t="s">
        <v>870</v>
      </c>
      <c r="F2" s="107" t="s">
        <v>1129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1136</v>
      </c>
      <c r="U2" s="109" t="s">
        <v>872</v>
      </c>
      <c r="V2" s="104">
        <f ca="1">TODAY()-1</f>
        <v>45994</v>
      </c>
      <c r="W2" s="104">
        <f ca="1">V2-1</f>
        <v>45993</v>
      </c>
      <c r="X2" s="104">
        <f ca="1">W2-1</f>
        <v>45992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>
        <f ca="1">_xlfn.XLOOKUP(G4&amp;$X$2,BS_CONTROLE[CHAVE],BS_CONTROLE[Quantidade_11],"-")</f>
        <v>0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>
        <f ca="1">_xlfn.XLOOKUP(G5&amp;$X$2,BS_CONTROLE[CHAVE],BS_CONTROLE[Quantidade_11],"-")</f>
        <v>0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20</v>
      </c>
      <c r="W6" s="113">
        <f ca="1">_xlfn.XLOOKUP(G6&amp;$W$2,BS_CONTROLE[CHAVE],BS_CONTROLE[Quantidade_11],"-")</f>
        <v>0</v>
      </c>
      <c r="X6" s="113">
        <f ca="1">_xlfn.XLOOKUP(G6&amp;$X$2,BS_CONTROLE[CHAVE],BS_CONTROLE[Quantidade_11],"-")</f>
        <v>0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55</v>
      </c>
      <c r="W7" s="113">
        <f ca="1">_xlfn.XLOOKUP(G7&amp;$W$2,BS_CONTROLE[CHAVE],BS_CONTROLE[Quantidade_11],"-")</f>
        <v>0</v>
      </c>
      <c r="X7" s="113">
        <f ca="1">_xlfn.XLOOKUP(G7&amp;$X$2,BS_CONTROLE[CHAVE],BS_CONTROLE[Quantidade_11],"-")</f>
        <v>0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1</v>
      </c>
      <c r="W8" s="113">
        <f ca="1">_xlfn.XLOOKUP(G8&amp;$W$2,BS_CONTROLE[CHAVE],BS_CONTROLE[Quantidade_11],"-")</f>
        <v>0</v>
      </c>
      <c r="X8" s="113">
        <f ca="1">_xlfn.XLOOKUP(G8&amp;$X$2,BS_CONTROLE[CHAVE],BS_CONTROLE[Quantidade_11],"-")</f>
        <v>0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>
        <f ca="1">_xlfn.XLOOKUP(G11&amp;$X$2,BS_CONTROLE[CHAVE],BS_CONTROLE[Quantidade_11],"-")</f>
        <v>0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>
        <f ca="1">_xlfn.XLOOKUP(G12&amp;$X$2,BS_CONTROLE[CHAVE],BS_CONTROLE[Quantidade_11],"-")</f>
        <v>1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>
        <f ca="1">_xlfn.XLOOKUP(G13&amp;$X$2,BS_CONTROLE[CHAVE],BS_CONTROLE[Quantidade_11],"-")</f>
        <v>1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>
        <f ca="1">_xlfn.XLOOKUP(G14&amp;$X$2,BS_CONTROLE[CHAVE],BS_CONTROLE[Quantidade_11],"-")</f>
        <v>1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>
        <f ca="1">_xlfn.XLOOKUP(G15&amp;$X$2,BS_CONTROLE[CHAVE],BS_CONTROLE[Quantidade_11],"-")</f>
        <v>2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>
        <f ca="1">_xlfn.XLOOKUP(G16&amp;$W$2,BS_CONTROLE[CHAVE],BS_CONTROLE[Quantidade_11],"-")</f>
        <v>1</v>
      </c>
      <c r="X16" s="113">
        <f ca="1">_xlfn.XLOOKUP(G16&amp;$X$2,BS_CONTROLE[CHAVE],BS_CONTROLE[Quantidade_11],"-")</f>
        <v>1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0</v>
      </c>
      <c r="X17" s="113">
        <f ca="1">_xlfn.XLOOKUP(G17&amp;$X$2,BS_CONTROLE[CHAVE],BS_CONTROLE[Quantidade_11],"-")</f>
        <v>30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>
        <f ca="1">_xlfn.XLOOKUP(G18&amp;$X$2,BS_CONTROLE[CHAVE],BS_CONTROLE[Quantidade_11],"-")</f>
        <v>1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>
        <f ca="1">_xlfn.XLOOKUP(G19&amp;$X$2,BS_CONTROLE[CHAVE],BS_CONTROLE[Quantidade_11],"-")</f>
        <v>1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>
        <f ca="1">_xlfn.XLOOKUP(G20&amp;$X$2,BS_CONTROLE[CHAVE],BS_CONTROLE[Quantidade_11],"-")</f>
        <v>312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0</v>
      </c>
      <c r="W21" s="113">
        <f ca="1">_xlfn.XLOOKUP(G21&amp;$W$2,BS_CONTROLE[CHAVE],BS_CONTROLE[Quantidade_11],"-")</f>
        <v>1</v>
      </c>
      <c r="X21" s="113">
        <f ca="1">_xlfn.XLOOKUP(G21&amp;$X$2,BS_CONTROLE[CHAVE],BS_CONTROLE[Quantidade_11],"-")</f>
        <v>1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>
        <f ca="1">_xlfn.XLOOKUP(G22&amp;$X$2,BS_CONTROLE[CHAVE],BS_CONTROLE[Quantidade_11],"-")</f>
        <v>1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>
        <f ca="1">_xlfn.XLOOKUP(G23&amp;$W$2,BS_CONTROLE[CHAVE],BS_CONTROLE[Quantidade_11],"-")</f>
        <v>1</v>
      </c>
      <c r="X23" s="113">
        <f ca="1">_xlfn.XLOOKUP(G23&amp;$X$2,BS_CONTROLE[CHAVE],BS_CONTROLE[Quantidade_11],"-")</f>
        <v>1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>
        <f ca="1">_xlfn.XLOOKUP(G24&amp;$X$2,BS_CONTROLE[CHAVE],BS_CONTROLE[Quantidade_11],"-")</f>
        <v>1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>
        <f ca="1">_xlfn.XLOOKUP(G25&amp;$X$2,BS_CONTROLE[CHAVE],BS_CONTROLE[Quantidade_11],"-")</f>
        <v>0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0</v>
      </c>
      <c r="W26" s="113" t="str">
        <f ca="1">_xlfn.XLOOKUP(G26&amp;$W$2,BS_CONTROLE[CHAVE],BS_CONTROLE[Quantidade_11],"-")</f>
        <v>-</v>
      </c>
      <c r="X26" s="113">
        <f ca="1">_xlfn.XLOOKUP(G26&amp;$X$2,BS_CONTROLE[CHAVE],BS_CONTROLE[Quantidade_11],"-")</f>
        <v>1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>
        <f ca="1">_xlfn.XLOOKUP(G29&amp;$X$2,BS_CONTROLE[CHAVE],BS_CONTROLE[Quantidade_11],"-")</f>
        <v>0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>
        <f ca="1">_xlfn.XLOOKUP(G30&amp;$X$2,BS_CONTROLE[CHAVE],BS_CONTROLE[Quantidade_11],"-")</f>
        <v>0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20</v>
      </c>
      <c r="W31" s="113">
        <f ca="1">_xlfn.XLOOKUP(G31&amp;$W$2,BS_CONTROLE[CHAVE],BS_CONTROLE[Quantidade_11],"-")</f>
        <v>0</v>
      </c>
      <c r="X31" s="113">
        <f ca="1">_xlfn.XLOOKUP(G31&amp;$X$2,BS_CONTROLE[CHAVE],BS_CONTROLE[Quantidade_11],"-")</f>
        <v>0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55</v>
      </c>
      <c r="W32" s="113">
        <f ca="1">_xlfn.XLOOKUP(G32&amp;$W$2,BS_CONTROLE[CHAVE],BS_CONTROLE[Quantidade_11],"-")</f>
        <v>0</v>
      </c>
      <c r="X32" s="113">
        <f ca="1">_xlfn.XLOOKUP(G32&amp;$X$2,BS_CONTROLE[CHAVE],BS_CONTROLE[Quantidade_11],"-")</f>
        <v>0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1</v>
      </c>
      <c r="W33" s="113">
        <f ca="1">_xlfn.XLOOKUP(G33&amp;$W$2,BS_CONTROLE[CHAVE],BS_CONTROLE[Quantidade_11],"-")</f>
        <v>0</v>
      </c>
      <c r="X33" s="113">
        <f ca="1">_xlfn.XLOOKUP(G33&amp;$X$2,BS_CONTROLE[CHAVE],BS_CONTROLE[Quantidade_11],"-")</f>
        <v>0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>
        <f ca="1">_xlfn.XLOOKUP(G34&amp;$W$2,BS_CONTROLE[CHAVE],BS_CONTROLE[Quantidade_11],"-")</f>
        <v>0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>
        <f ca="1">_xlfn.XLOOKUP(G35&amp;$W$2,BS_CONTROLE[CHAVE],BS_CONTROLE[Quantidade_11],"-")</f>
        <v>1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>
        <f ca="1">_xlfn.XLOOKUP(G36&amp;$W$2,BS_CONTROLE[CHAVE],BS_CONTROLE[Quantidade_11],"-")</f>
        <v>1</v>
      </c>
      <c r="X36" s="113">
        <f ca="1">_xlfn.XLOOKUP(G36&amp;$X$2,BS_CONTROLE[CHAVE],BS_CONTROLE[Quantidade_11],"-")</f>
        <v>1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>
        <f ca="1">_xlfn.XLOOKUP(G37&amp;$W$2,BS_CONTROLE[CHAVE],BS_CONTROLE[Quantidade_11],"-")</f>
        <v>1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>
        <f ca="1">_xlfn.XLOOKUP(G38&amp;$W$2,BS_CONTROLE[CHAVE],BS_CONTROLE[Quantidade_11],"-")</f>
        <v>1900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>
        <f ca="1">_xlfn.XLOOKUP(G39&amp;$W$2,BS_CONTROLE[CHAVE],BS_CONTROLE[Quantidade_11],"-")</f>
        <v>23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>
        <f ca="1">_xlfn.XLOOKUP(G40&amp;$W$2,BS_CONTROLE[CHAVE],BS_CONTROLE[Quantidade_11],"-")</f>
        <v>1800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>
        <f ca="1">_xlfn.XLOOKUP(G41&amp;$W$2,BS_CONTROLE[CHAVE],BS_CONTROLE[Quantidade_11],"-")</f>
        <v>12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312</v>
      </c>
      <c r="W43" s="113">
        <f ca="1">_xlfn.XLOOKUP(G43&amp;$W$2,BS_CONTROLE[CHAVE],BS_CONTROLE[Quantidade_11],"-")</f>
        <v>0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>
        <f ca="1">_xlfn.XLOOKUP(G44&amp;$W$2,BS_CONTROLE[CHAVE],BS_CONTROLE[Quantidade_11],"-")</f>
        <v>1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>
        <f ca="1">_xlfn.XLOOKUP(G45&amp;$X$2,BS_CONTROLE[CHAVE],BS_CONTROLE[Quantidade_11],"-")</f>
        <v>0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>
        <f ca="1">_xlfn.XLOOKUP(G46&amp;$W$2,BS_CONTROLE[CHAVE],BS_CONTROLE[Quantidade_11],"-")</f>
        <v>1</v>
      </c>
      <c r="X46" s="113">
        <f ca="1">_xlfn.XLOOKUP(G46&amp;$X$2,BS_CONTROLE[CHAVE],BS_CONTROLE[Quantidade_11],"-")</f>
        <v>1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0</v>
      </c>
      <c r="W47" s="113">
        <f ca="1">_xlfn.XLOOKUP(G47&amp;$W$2,BS_CONTROLE[CHAVE],BS_CONTROLE[Quantidade_11],"-")</f>
        <v>1</v>
      </c>
      <c r="X47" s="113">
        <f ca="1">_xlfn.XLOOKUP(G47&amp;$X$2,BS_CONTROLE[CHAVE],BS_CONTROLE[Quantidade_11],"-")</f>
        <v>1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>
        <f ca="1">_xlfn.XLOOKUP(G48&amp;$W$2,BS_CONTROLE[CHAVE],BS_CONTROLE[Quantidade_11],"-")</f>
        <v>1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0</v>
      </c>
      <c r="X49" s="113">
        <f ca="1">_xlfn.XLOOKUP(G49&amp;$X$2,BS_CONTROLE[CHAVE],BS_CONTROLE[Quantidade_11],"-")</f>
        <v>30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>
        <f ca="1">_xlfn.XLOOKUP(G50&amp;$W$2,BS_CONTROLE[CHAVE],BS_CONTROLE[Quantidade_11],"-")</f>
        <v>0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>
        <f ca="1">_xlfn.XLOOKUP(G53&amp;$V$2,BS_CONTROLE[CHAVE],BS_CONTROLE[Quantidade_11],"-")</f>
        <v>54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>
        <f ca="1">_xlfn.XLOOKUP(G54&amp;$X$2,BS_CONTROLE[CHAVE],BS_CONTROLE[Quantidade_11],"-")</f>
        <v>0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>
        <f ca="1">_xlfn.XLOOKUP(G55&amp;$X$2,BS_CONTROLE[CHAVE],BS_CONTROLE[Quantidade_11],"-")</f>
        <v>0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20</v>
      </c>
      <c r="W56" s="113">
        <f ca="1">_xlfn.XLOOKUP(G56&amp;$W$2,BS_CONTROLE[CHAVE],BS_CONTROLE[Quantidade_11],"-")</f>
        <v>0</v>
      </c>
      <c r="X56" s="113">
        <f ca="1">_xlfn.XLOOKUP(G56&amp;$X$2,BS_CONTROLE[CHAVE],BS_CONTROLE[Quantidade_11],"-")</f>
        <v>0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55</v>
      </c>
      <c r="W57" s="113">
        <f ca="1">_xlfn.XLOOKUP(G57&amp;$W$2,BS_CONTROLE[CHAVE],BS_CONTROLE[Quantidade_11],"-")</f>
        <v>0</v>
      </c>
      <c r="X57" s="113">
        <f ca="1">_xlfn.XLOOKUP(G57&amp;$X$2,BS_CONTROLE[CHAVE],BS_CONTROLE[Quantidade_11],"-")</f>
        <v>0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OUTRAS ATIVIDADES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1 BINÁRIO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1</v>
      </c>
      <c r="W58" s="113">
        <f ca="1">_xlfn.XLOOKUP(G58&amp;$W$2,BS_CONTROLE[CHAVE],BS_CONTROLE[Quantidade_11],"-")</f>
        <v>0</v>
      </c>
      <c r="X58" s="113">
        <f ca="1">_xlfn.XLOOKUP(G58&amp;$X$2,BS_CONTROLE[CHAVE],BS_CONTROLE[Quantidade_11],"-")</f>
        <v>0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>
        <f ca="1">_xlfn.XLOOKUP(G59&amp;$W$2,BS_CONTROLE[CHAVE],BS_CONTROLE[Quantidade_11],"-")</f>
        <v>0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 t="str">
        <f ca="1">_xlfn.XLOOKUP(G60&amp;$V$2,BS_CONTROLE[CHAVE],BS_CONTROLE[Quantidade_11],"-")</f>
        <v>-</v>
      </c>
      <c r="W60" s="113">
        <f ca="1">_xlfn.XLOOKUP(G60&amp;$W$2,BS_CONTROLE[CHAVE],BS_CONTROLE[Quantidade_11],"-")</f>
        <v>1</v>
      </c>
      <c r="X60" s="113">
        <f ca="1">_xlfn.XLOOKUP(G60&amp;$X$2,BS_CONTROLE[CHAVE],BS_CONTROLE[Quantidade_11],"-")</f>
        <v>1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>
        <f ca="1">_xlfn.XLOOKUP(G62&amp;$V$2,BS_CONTROLE[CHAVE],BS_CONTROLE[Quantidade_11],"-")</f>
        <v>0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>
        <f ca="1">_xlfn.XLOOKUP(G63&amp;$V$2,BS_CONTROLE[CHAVE],BS_CONTROLE[Quantidade_11],"-")</f>
        <v>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>
        <f ca="1">_xlfn.XLOOKUP(G64&amp;$V$2,BS_CONTROLE[CHAVE],BS_CONTROLE[Quantidade_11],"-")</f>
        <v>1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>
        <f ca="1">_xlfn.XLOOKUP(G66&amp;$V$2,BS_CONTROLE[CHAVE],BS_CONTROLE[Quantidade_11],"-")</f>
        <v>0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>
        <f ca="1">_xlfn.XLOOKUP(G67&amp;$V$2,BS_CONTROLE[CHAVE],BS_CONTROLE[Quantidade_11],"-")</f>
        <v>0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0</v>
      </c>
      <c r="W68" s="113" t="str">
        <f ca="1">_xlfn.XLOOKUP(G68&amp;$W$2,BS_CONTROLE[CHAVE],BS_CONTROLE[Quantidade_11],"-")</f>
        <v>-</v>
      </c>
      <c r="X68" s="113">
        <f ca="1">_xlfn.XLOOKUP(G68&amp;$X$2,BS_CONTROLE[CHAVE],BS_CONTROLE[Quantidade_11],"-")</f>
        <v>1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>
        <f ca="1">_xlfn.XLOOKUP(G70&amp;$W$2,BS_CONTROLE[CHAVE],BS_CONTROLE[Quantidade_11],"-")</f>
        <v>1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312</v>
      </c>
      <c r="W71" s="113">
        <f ca="1">_xlfn.XLOOKUP(G71&amp;$W$2,BS_CONTROLE[CHAVE],BS_CONTROLE[Quantidade_11],"-")</f>
        <v>0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0</v>
      </c>
      <c r="W72" s="113">
        <f ca="1">_xlfn.XLOOKUP(G72&amp;$W$2,BS_CONTROLE[CHAVE],BS_CONTROLE[Quantidade_11],"-")</f>
        <v>1</v>
      </c>
      <c r="X72" s="113">
        <f ca="1">_xlfn.XLOOKUP(G72&amp;$X$2,BS_CONTROLE[CHAVE],BS_CONTROLE[Quantidade_11],"-")</f>
        <v>1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>
        <f ca="1">_xlfn.XLOOKUP(G73&amp;$X$2,BS_CONTROLE[CHAVE],BS_CONTROLE[Quantidade_11],"-")</f>
        <v>0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>
        <f ca="1">_xlfn.XLOOKUP(G74&amp;$W$2,BS_CONTROLE[CHAVE],BS_CONTROLE[Quantidade_11],"-")</f>
        <v>0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0</v>
      </c>
      <c r="X75" s="113">
        <f ca="1">_xlfn.XLOOKUP(G75&amp;$X$2,BS_CONTROLE[CHAVE],BS_CONTROLE[Quantidade_11],"-")</f>
        <v>30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OPORTUNIDADE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>
        <f ca="1">_xlfn.XLOOKUP(G78&amp;$X$2,BS_CONTROLE[CHAVE],BS_CONTROLE[Quantidade_11],"-")</f>
        <v>0</v>
      </c>
    </row>
    <row r="79" spans="1:24" s="114" customFormat="1">
      <c r="A79" s="110" t="str">
        <f>IF(SP_SUL!Y81="","*",SP_SUL!Y81)</f>
        <v>SIM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>
        <f ca="1">_xlfn.XLOOKUP(G79&amp;$X$2,BS_CONTROLE[CHAVE],BS_CONTROLE[Quantidade_11],"-")</f>
        <v>0</v>
      </c>
    </row>
    <row r="80" spans="1:24" s="114" customFormat="1" hidden="1">
      <c r="A80" s="110" t="str">
        <f>IF(SP_SUL!Y82="","*",SP_SUL!Y82)</f>
        <v>OPORTUNIDADE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55</v>
      </c>
      <c r="W80" s="113">
        <f ca="1">_xlfn.XLOOKUP(G80&amp;$W$2,BS_CONTROLE[CHAVE],BS_CONTROLE[Quantidade_11],"-")</f>
        <v>0</v>
      </c>
      <c r="X80" s="113">
        <f ca="1">_xlfn.XLOOKUP(G80&amp;$X$2,BS_CONTROLE[CHAVE],BS_CONTROLE[Quantidade_11],"-")</f>
        <v>0</v>
      </c>
    </row>
    <row r="81" spans="1:24" s="114" customFormat="1" hidden="1">
      <c r="A81" s="110" t="str">
        <f>IF(SP_SUL!Y83="","*",SP_SUL!Y83)</f>
        <v>OPORTUNIDADE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1</v>
      </c>
      <c r="W81" s="113">
        <f ca="1">_xlfn.XLOOKUP(G81&amp;$W$2,BS_CONTROLE[CHAVE],BS_CONTROLE[Quantidade_11],"-")</f>
        <v>0</v>
      </c>
      <c r="X81" s="113">
        <f ca="1">_xlfn.XLOOKUP(G81&amp;$X$2,BS_CONTROLE[CHAVE],BS_CONTROLE[Quantidade_11],"-")</f>
        <v>0</v>
      </c>
    </row>
    <row r="82" spans="1:24" s="114" customFormat="1" hidden="1">
      <c r="A82" s="110" t="str">
        <f>IF(SP_SUL!Y84="","*",SP_SUL!Y84)</f>
        <v>OPORTUNIDADE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OPORTUNIDADE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>
        <f ca="1">_xlfn.XLOOKUP(G83&amp;$W$2,BS_CONTROLE[CHAVE],BS_CONTROLE[Quantidade_11],"-")</f>
        <v>0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OPORTUNIDADE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 t="str">
        <f ca="1">_xlfn.XLOOKUP(G85&amp;$V$2,BS_CONTROLE[CHAVE],BS_CONTROLE[Quantidade_11],"-")</f>
        <v>-</v>
      </c>
      <c r="W85" s="113">
        <f ca="1">_xlfn.XLOOKUP(G85&amp;$W$2,BS_CONTROLE[CHAVE],BS_CONTROLE[Quantidade_11],"-")</f>
        <v>12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OPORTUNIDADE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>
        <f ca="1">_xlfn.XLOOKUP(G87&amp;$V$2,BS_CONTROLE[CHAVE],BS_CONTROLE[Quantidade_11],"-")</f>
        <v>0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OPORTUNIDADE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>
        <f ca="1">_xlfn.XLOOKUP(G88&amp;$V$2,BS_CONTROLE[CHAVE],BS_CONTROLE[Quantidade_11],"-")</f>
        <v>0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OPORTUNIDADE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>
        <f ca="1">_xlfn.XLOOKUP(G89&amp;$V$2,BS_CONTROLE[CHAVE],BS_CONTROLE[Quantidade_11],"-")</f>
        <v>0</v>
      </c>
      <c r="W89" s="113" t="str">
        <f ca="1">_xlfn.XLOOKUP(G89&amp;$W$2,BS_CONTROLE[CHAVE],BS_CONTROLE[Quantidade_11],"-")</f>
        <v>-</v>
      </c>
      <c r="X89" s="113">
        <f ca="1">_xlfn.XLOOKUP(G89&amp;$X$2,BS_CONTROLE[CHAVE],BS_CONTROLE[Quantidade_11],"-")</f>
        <v>1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OPORTUNIDADE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OPORTUNIDADE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>
        <f ca="1">_xlfn.XLOOKUP(G92&amp;$V$2,BS_CONTROLE[CHAVE],BS_CONTROLE[Quantidade_11],"-")</f>
        <v>0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OPORTUNIDADE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0</v>
      </c>
      <c r="W94" s="113">
        <f ca="1">_xlfn.XLOOKUP(G94&amp;$W$2,BS_CONTROLE[CHAVE],BS_CONTROLE[Quantidade_11],"-")</f>
        <v>1</v>
      </c>
      <c r="X94" s="113">
        <f ca="1">_xlfn.XLOOKUP(G94&amp;$X$2,BS_CONTROLE[CHAVE],BS_CONTROLE[Quantidade_11],"-")</f>
        <v>1</v>
      </c>
    </row>
    <row r="95" spans="1:24" s="114" customFormat="1" hidden="1">
      <c r="A95" s="110" t="str">
        <f>IF(SP_SUL!Y97="","*",SP_SUL!Y97)</f>
        <v>SIM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>
        <f ca="1">_xlfn.XLOOKUP(G95&amp;$X$2,BS_CONTROLE[CHAVE],BS_CONTROLE[Quantidade_11],"-")</f>
        <v>1</v>
      </c>
    </row>
    <row r="96" spans="1:24" s="114" customFormat="1" hidden="1">
      <c r="A96" s="110" t="str">
        <f>IF(SP_SUL!Y98="","*",SP_SUL!Y98)</f>
        <v>OPORTUNIDADE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312</v>
      </c>
      <c r="W96" s="113">
        <f ca="1">_xlfn.XLOOKUP(G96&amp;$W$2,BS_CONTROLE[CHAVE],BS_CONTROLE[Quantidade_11],"-")</f>
        <v>0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OPORTUNIDADE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>
        <f ca="1">_xlfn.XLOOKUP(G97&amp;$X$2,BS_CONTROLE[CHAVE],BS_CONTROLE[Quantidade_11],"-")</f>
        <v>312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SIM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>
      <c r="A101" s="110" t="str">
        <f>IF(SP_SUL!Y103="","*",SP_SUL!Y103)</f>
        <v>OPORTUNIDADE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>
        <f ca="1">_xlfn.XLOOKUP(G101&amp;$X$2,BS_CONTROLE[CHAVE],BS_CONTROLE[Quantidade_11],"-")</f>
        <v>0</v>
      </c>
    </row>
    <row r="102" spans="1:24" s="114" customFormat="1" hidden="1">
      <c r="A102" s="110" t="str">
        <f>IF(SP_SUL!Y104="","*",SP_SUL!Y104)</f>
        <v>OPORTUNIDADE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>
        <f ca="1">_xlfn.XLOOKUP(G102&amp;$W$2,BS_CONTROLE[CHAVE],BS_CONTROLE[Quantidade_11],"-")</f>
        <v>0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1137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1138</v>
      </c>
      <c r="C2" s="96" t="s">
        <v>854</v>
      </c>
      <c r="D2" s="96" t="s">
        <v>856</v>
      </c>
      <c r="E2" s="96" t="s">
        <v>1139</v>
      </c>
      <c r="F2" s="96" t="s">
        <v>1140</v>
      </c>
      <c r="G2" s="96" t="s">
        <v>1141</v>
      </c>
      <c r="H2" s="96" t="s">
        <v>1142</v>
      </c>
      <c r="I2" s="96" t="s">
        <v>1143</v>
      </c>
      <c r="J2" s="96" t="s">
        <v>1144</v>
      </c>
      <c r="K2" s="132" t="s">
        <v>1145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>
      <c r="B78" s="121" t="str">
        <f>IF(SP_SUL!Y80="","*",SP_SUL!Y80)</f>
        <v>OPORTUNIDADE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>
      <c r="B79" s="121" t="str">
        <f>IF(SP_SUL!Y81="","*",SP_SUL!Y81)</f>
        <v>SIM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>
      <c r="B80" s="121" t="str">
        <f>IF(SP_SUL!Y82="","*",SP_SUL!Y82)</f>
        <v>OPORTUNIDADE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>
      <c r="B81" s="121" t="str">
        <f>IF(SP_SUL!Y83="","*",SP_SUL!Y83)</f>
        <v>OPORTUNIDADE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>
      <c r="B82" s="121" t="str">
        <f>IF(SP_SUL!Y84="","*",SP_SUL!Y84)</f>
        <v>OPORTUNIDADE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>
      <c r="B83" s="121" t="str">
        <f>IF(SP_SUL!Y85="","*",SP_SUL!Y85)</f>
        <v>OPORTUNIDADE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>
      <c r="B85" s="121" t="str">
        <f>IF(SP_SUL!Y87="","*",SP_SUL!Y87)</f>
        <v>OPORTUNIDADE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>
      <c r="B87" s="121" t="str">
        <f>IF(SP_SUL!Y89="","*",SP_SUL!Y89)</f>
        <v>OPORTUNIDADE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>
      <c r="B88" s="121" t="str">
        <f>IF(SP_SUL!Y90="","*",SP_SUL!Y90)</f>
        <v>OPORTUNIDADE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>
      <c r="B89" s="121" t="str">
        <f>IF(SP_SUL!Y91="","*",SP_SUL!Y91)</f>
        <v>OPORTUNIDADE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>
      <c r="B91" s="121" t="str">
        <f>IF(SP_SUL!Y93="","*",SP_SUL!Y93)</f>
        <v>OPORTUNIDADE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>
      <c r="B92" s="121" t="str">
        <f>IF(SP_SUL!Y94="","*",SP_SUL!Y94)</f>
        <v>OPORTUNIDADE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>
      <c r="B94" s="121" t="str">
        <f>IF(SP_SUL!Y96="","*",SP_SUL!Y96)</f>
        <v>OPORTUNIDADE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>
      <c r="B95" s="121" t="str">
        <f>IF(SP_SUL!Y97="","*",SP_SUL!Y97)</f>
        <v>SIM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>
      <c r="B96" s="121" t="str">
        <f>IF(SP_SUL!Y98="","*",SP_SUL!Y98)</f>
        <v>OPORTUNIDADE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>
      <c r="B97" s="121" t="str">
        <f>IF(SP_SUL!Y99="","*",SP_SUL!Y99)</f>
        <v>OPORTUNIDADE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>
      <c r="B99" s="121" t="str">
        <f>IF(SP_SUL!Y101="","*",SP_SUL!Y101)</f>
        <v>SIM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>
      <c r="B101" s="121" t="str">
        <f>IF(SP_SUL!Y103="","*",SP_SUL!Y103)</f>
        <v>OPORTUNIDADE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>
      <c r="B102" s="121" t="str">
        <f>IF(SP_SUL!Y104="","*",SP_SUL!Y104)</f>
        <v>OPORTUNIDADE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 hidden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 hidden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 hidden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 hidden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 hidden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 hidden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 hidden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 hidden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 hidden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 hidden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 hidden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 hidden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 hidden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 hidden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 hidden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 hidden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2025-12-04T09:48:12Z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