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261" documentId="120_S{118792C3-22EF-5104-A093-F22BFE3913F3}" xr6:coauthVersionLast="47" xr6:coauthVersionMax="47" xr10:uidLastSave="{89CA7716-4857-4039-B07E-939E7323A9E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1" l="1" a="1"/>
  <c r="N44" i="1" s="1"/>
  <c r="M44" i="1" a="1"/>
  <c r="M44" i="1" s="1"/>
  <c r="G44" i="1"/>
  <c r="N39" i="1" a="1"/>
  <c r="N39" i="1" s="1"/>
  <c r="M39" i="1" a="1"/>
  <c r="M39" i="1" s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N29" i="1" a="1"/>
  <c r="N29" i="1" s="1"/>
  <c r="M29" i="1" a="1"/>
  <c r="M29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30" i="1" a="1"/>
  <c r="M30" i="1"/>
  <c r="M31" i="1" a="1"/>
  <c r="M31" i="1"/>
  <c r="M32" i="1" a="1"/>
  <c r="M32" i="1"/>
  <c r="M34" i="1" a="1"/>
  <c r="M34" i="1"/>
  <c r="M35" i="1" a="1"/>
  <c r="M35" i="1"/>
  <c r="M40" i="1" a="1"/>
  <c r="M40" i="1"/>
  <c r="M41" i="1" a="1"/>
  <c r="M41" i="1"/>
  <c r="M42" i="1" a="1"/>
  <c r="M42" i="1"/>
  <c r="M43" i="1" a="1"/>
  <c r="M43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30" i="1" a="1"/>
  <c r="N30" i="1"/>
  <c r="N31" i="1" a="1"/>
  <c r="N31" i="1"/>
  <c r="N32" i="1" a="1"/>
  <c r="N32" i="1"/>
  <c r="N34" i="1" a="1"/>
  <c r="N34" i="1"/>
  <c r="N35" i="1" a="1"/>
  <c r="N35" i="1"/>
  <c r="N40" i="1" a="1"/>
  <c r="N40" i="1"/>
  <c r="N41" i="1" a="1"/>
  <c r="N41" i="1"/>
  <c r="N42" i="1" a="1"/>
  <c r="N42" i="1"/>
  <c r="N43" i="1" a="1"/>
  <c r="N43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/>
  <c r="N137" i="1" a="1"/>
  <c r="N137" i="1" s="1"/>
  <c r="N138" i="1" a="1"/>
  <c r="N138" i="1" s="1"/>
  <c r="N139" i="1" a="1"/>
  <c r="N139" i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E749" i="11" s="1"/>
  <c r="T753" i="1" a="1"/>
  <c r="T753" i="1" s="1"/>
  <c r="T754" i="1" a="1"/>
  <c r="T754" i="1" s="1"/>
  <c r="T755" i="1" a="1"/>
  <c r="T755" i="1" s="1"/>
  <c r="E752" i="11" s="1"/>
  <c r="T756" i="1" a="1"/>
  <c r="T756" i="1" s="1"/>
  <c r="T757" i="1" a="1"/>
  <c r="T757" i="1" s="1"/>
  <c r="T758" i="1" a="1"/>
  <c r="T758" i="1" s="1"/>
  <c r="E755" i="11" s="1"/>
  <c r="T759" i="1" a="1"/>
  <c r="T759" i="1" s="1"/>
  <c r="T760" i="1" a="1"/>
  <c r="T760" i="1" s="1"/>
  <c r="T761" i="1" a="1"/>
  <c r="T761" i="1" s="1"/>
  <c r="E758" i="11" s="1"/>
  <c r="T762" i="1" a="1"/>
  <c r="T762" i="1" s="1"/>
  <c r="T763" i="1" a="1"/>
  <c r="T763" i="1" s="1"/>
  <c r="T764" i="1" a="1"/>
  <c r="T764" i="1" s="1"/>
  <c r="E761" i="11" s="1"/>
  <c r="T765" i="1" a="1"/>
  <c r="T765" i="1" s="1"/>
  <c r="T766" i="1" a="1"/>
  <c r="T766" i="1" s="1"/>
  <c r="T767" i="1" a="1"/>
  <c r="T767" i="1" s="1"/>
  <c r="E764" i="11" s="1"/>
  <c r="T768" i="1" a="1"/>
  <c r="T768" i="1" s="1"/>
  <c r="T769" i="1" a="1"/>
  <c r="T769" i="1" s="1"/>
  <c r="T770" i="1" a="1"/>
  <c r="T770" i="1" s="1"/>
  <c r="E767" i="11" s="1"/>
  <c r="T771" i="1" a="1"/>
  <c r="T771" i="1" s="1"/>
  <c r="T772" i="1" a="1"/>
  <c r="T772" i="1" s="1"/>
  <c r="T773" i="1" a="1"/>
  <c r="T773" i="1" s="1"/>
  <c r="E770" i="11" s="1"/>
  <c r="T774" i="1" a="1"/>
  <c r="T774" i="1" s="1"/>
  <c r="T775" i="1" a="1"/>
  <c r="T775" i="1" s="1"/>
  <c r="T776" i="1" a="1"/>
  <c r="T776" i="1" s="1"/>
  <c r="E773" i="11" s="1"/>
  <c r="T777" i="1" a="1"/>
  <c r="T777" i="1" s="1"/>
  <c r="T778" i="1" a="1"/>
  <c r="T778" i="1" s="1"/>
  <c r="T779" i="1" a="1"/>
  <c r="T779" i="1" s="1"/>
  <c r="E776" i="11" s="1"/>
  <c r="T780" i="1" a="1"/>
  <c r="T780" i="1" s="1"/>
  <c r="T781" i="1" a="1"/>
  <c r="T781" i="1" s="1"/>
  <c r="T782" i="1" a="1"/>
  <c r="T782" i="1" s="1"/>
  <c r="E779" i="1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E784" i="11" s="1"/>
  <c r="T788" i="1" a="1"/>
  <c r="T788" i="1" s="1"/>
  <c r="T789" i="1" a="1"/>
  <c r="T789" i="1" s="1"/>
  <c r="T790" i="1" a="1"/>
  <c r="T790" i="1" s="1"/>
  <c r="E787" i="11" s="1"/>
  <c r="T791" i="1" a="1"/>
  <c r="T791" i="1" s="1"/>
  <c r="T792" i="1" a="1"/>
  <c r="T792" i="1" s="1"/>
  <c r="T793" i="1" a="1"/>
  <c r="T793" i="1" s="1"/>
  <c r="E790" i="11" s="1"/>
  <c r="T794" i="1" a="1"/>
  <c r="T794" i="1" s="1"/>
  <c r="T795" i="1" a="1"/>
  <c r="T795" i="1" s="1"/>
  <c r="T796" i="1" a="1"/>
  <c r="T796" i="1" s="1"/>
  <c r="E793" i="11" s="1"/>
  <c r="T797" i="1" a="1"/>
  <c r="T797" i="1" s="1"/>
  <c r="T798" i="1" a="1"/>
  <c r="T798" i="1" s="1"/>
  <c r="T799" i="1" a="1"/>
  <c r="T799" i="1" s="1"/>
  <c r="E796" i="1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36" i="1"/>
  <c r="AN139" i="1"/>
  <c r="AN150" i="1"/>
  <c r="AN160" i="1"/>
  <c r="AN166" i="1"/>
  <c r="AN175" i="1"/>
  <c r="AN184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0" i="1"/>
  <c r="BQ30" i="1" s="1"/>
  <c r="BR31" i="1"/>
  <c r="BQ31" i="1" s="1"/>
  <c r="BR32" i="1"/>
  <c r="BR33" i="1"/>
  <c r="BR34" i="1"/>
  <c r="BQ34" i="1" s="1"/>
  <c r="BR35" i="1"/>
  <c r="BR36" i="1"/>
  <c r="BR37" i="1"/>
  <c r="BR38" i="1"/>
  <c r="BR39" i="1"/>
  <c r="BR40" i="1"/>
  <c r="BQ40" i="1" s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K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L147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K169" i="11"/>
  <c r="BT58" i="1"/>
  <c r="AO6" i="1"/>
  <c r="U6" i="1" a="1"/>
  <c r="U6" i="1" s="1"/>
  <c r="E780" i="11"/>
  <c r="E191" i="11"/>
  <c r="E778" i="11"/>
  <c r="E777" i="11"/>
  <c r="E775" i="11"/>
  <c r="E774" i="11"/>
  <c r="E772" i="11"/>
  <c r="E771" i="11"/>
  <c r="E769" i="11"/>
  <c r="E768" i="11"/>
  <c r="E766" i="11"/>
  <c r="E765" i="11"/>
  <c r="E763" i="11"/>
  <c r="E762" i="11"/>
  <c r="E760" i="11"/>
  <c r="E759" i="11"/>
  <c r="E757" i="11"/>
  <c r="E756" i="11"/>
  <c r="E754" i="11"/>
  <c r="E753" i="11"/>
  <c r="E751" i="11"/>
  <c r="E750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0" i="11"/>
  <c r="L490" i="11"/>
  <c r="K491" i="11"/>
  <c r="L491" i="11"/>
  <c r="K492" i="11"/>
  <c r="L492" i="11"/>
  <c r="K493" i="11"/>
  <c r="L493" i="11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39" i="1" l="1"/>
  <c r="BQ37" i="1"/>
  <c r="AN147" i="1"/>
  <c r="L144" i="11"/>
  <c r="L154" i="11"/>
  <c r="AN157" i="1"/>
  <c r="L130" i="11"/>
  <c r="AN133" i="1"/>
  <c r="AN130" i="1"/>
  <c r="L127" i="11"/>
  <c r="AN127" i="1"/>
  <c r="L124" i="11"/>
  <c r="AN169" i="1"/>
  <c r="L166" i="11"/>
  <c r="AN142" i="1"/>
  <c r="L139" i="11"/>
  <c r="AN129" i="1"/>
  <c r="L126" i="11"/>
  <c r="BQ36" i="1"/>
  <c r="BQ33" i="1"/>
  <c r="L190" i="11"/>
  <c r="AN193" i="1"/>
  <c r="AN190" i="1"/>
  <c r="L187" i="11"/>
  <c r="L151" i="11"/>
  <c r="AN154" i="1"/>
  <c r="L141" i="11"/>
  <c r="AN144" i="1"/>
  <c r="L134" i="11"/>
  <c r="AN137" i="1"/>
  <c r="AN135" i="1"/>
  <c r="L132" i="11"/>
  <c r="L178" i="11"/>
  <c r="AN181" i="1"/>
  <c r="AN178" i="1"/>
  <c r="L175" i="11"/>
  <c r="L160" i="11"/>
  <c r="AN163" i="1"/>
  <c r="AN141" i="1"/>
  <c r="L138" i="11"/>
  <c r="L131" i="11"/>
  <c r="AN134" i="1"/>
  <c r="AN132" i="1"/>
  <c r="L129" i="11"/>
  <c r="L125" i="11"/>
  <c r="AN128" i="1"/>
  <c r="L169" i="11"/>
  <c r="AN172" i="1"/>
  <c r="L137" i="11"/>
  <c r="AN140" i="1"/>
  <c r="AN138" i="1"/>
  <c r="L135" i="11"/>
  <c r="L128" i="11"/>
  <c r="AN131" i="1"/>
  <c r="BQ28" i="1"/>
  <c r="AN202" i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  <c r="AO44" i="1"/>
  <c r="BD44" i="1" s="1" a="1"/>
  <c r="BD44" i="1" s="1"/>
  <c r="S44" i="1" a="1"/>
  <c r="S44" i="1" s="1"/>
  <c r="T44" i="1" a="1"/>
  <c r="T44" i="1" s="1"/>
  <c r="AL44" i="1"/>
  <c r="G41" i="12"/>
  <c r="J41" i="11"/>
  <c r="U44" i="1" a="1"/>
  <c r="U44" i="1" s="1"/>
  <c r="M41" i="11"/>
  <c r="BC44" i="1" l="1" a="1"/>
  <c r="BC44" i="1" s="1"/>
  <c r="BE44" i="1" a="1"/>
  <c r="BE44" i="1" s="1"/>
  <c r="E41" i="11"/>
  <c r="D45" i="10"/>
  <c r="D41" i="11"/>
  <c r="C45" i="10"/>
  <c r="AN44" i="1"/>
  <c r="L4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<sst xmlns="http://schemas.openxmlformats.org/spreadsheetml/2006/main" count="4570" uniqueCount="1198">
  <si>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</si>
  <si>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</si>
  <si>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</si>
  <si>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</si>
  <si>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</si>
  <si>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</si>
  <si>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</si>
  <si>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</si>
  <si>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</si>
  <si>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</si>
  <si>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</si>
  <si>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</si>
  <si>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</si>
  <si>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</si>
  <si>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</si>
  <si>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</si>
  <si>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</si>
  <si>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</si>
  <si>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</si>
  <si>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</si>
  <si>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</si>
  <si>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</si>
  <si>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</si>
  <si>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</si>
  <si>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</si>
  <si>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</si>
  <si>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</si>
  <si>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</si>
  <si>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</si>
  <si>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</si>
  <si>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</si>
  <si>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</si>
  <si>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</si>
  <si>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</si>
  <si>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</si>
  <si>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</si>
  <si>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</si>
  <si>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</si>
  <si>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</si>
  <si>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</si>
  <si>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</si>
  <si>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</si>
  <si>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</si>
  <si>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</si>
  <si>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</si>
  <si>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</si>
  <si>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</si>
  <si>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</si>
  <si>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</si>
  <si>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</si>
  <si>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</si>
  <si>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</si>
  <si>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</si>
  <si>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</si>
  <si>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</si>
  <si>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</si>
  <si>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</si>
  <si>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</si>
  <si>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</si>
  <si>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</si>
  <si>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</si>
  <si>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</si>
  <si>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</si>
  <si>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</si>
  <si>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</si>
  <si>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</si>
  <si>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</si>
  <si>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</si>
  <si>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</si>
  <si>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</si>
  <si>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</si>
  <si>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</si>
  <si>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</si>
  <si>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</si>
  <si>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</si>
  <si>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</si>
  <si>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</si>
  <si>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</si>
  <si>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</si>
  <si>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</si>
  <si>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</si>
  <si>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</si>
  <si>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</si>
  <si>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</si>
  <si>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</si>
  <si>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</si>
  <si>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</si>
  <si>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</si>
  <si>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</si>
  <si>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</si>
  <si>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</si>
  <si>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</si>
  <si>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</si>
  <si>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</si>
  <si>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</si>
  <si>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</si>
  <si>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</si>
  <si>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</si>
  <si>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</si>
  <si>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</si>
  <si>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</si>
  <si>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</si>
  <si>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</si>
  <si>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</si>
  <si>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</si>
  <si>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</si>
  <si>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</si>
  <si>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</si>
  <si>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</si>
  <si>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</si>
  <si>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</si>
  <si>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</si>
  <si>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</si>
  <si>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</si>
  <si>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</si>
  <si>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</si>
  <si>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</si>
  <si>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</si>
  <si>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</si>
  <si>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</si>
  <si>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</si>
  <si>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</si>
  <si>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</si>
  <si>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</si>
  <si>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</si>
  <si>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</si>
  <si>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</si>
  <si>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</si>
  <si>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</si>
  <si>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</si>
  <si>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</si>
  <si>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</si>
  <si>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</si>
  <si>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</si>
  <si>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</si>
  <si>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</si>
  <si>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</si>
  <si>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</si>
  <si>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</si>
  <si>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</si>
  <si>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</si>
  <si>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</si>
  <si>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</si>
  <si>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</si>
  <si>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</si>
  <si>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</si>
  <si>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</si>
  <si>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</si>
  <si>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</si>
  <si>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</si>
  <si>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</si>
  <si>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</si>
  <si>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</si>
  <si>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</si>
  <si>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</si>
  <si>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</si>
  <si>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</si>
  <si>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</si>
  <si>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</si>
  <si>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</si>
  <si>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</si>
  <si>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</si>
  <si>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</si>
  <si>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</si>
  <si>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</si>
  <si>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</si>
  <si>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</si>
  <si>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</si>
  <si>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</si>
  <si>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</si>
  <si>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</si>
  <si>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</si>
  <si>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</si>
  <si>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</si>
  <si>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</si>
  <si>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</si>
  <si>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</si>
  <si>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</si>
  <si>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</si>
  <si>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</si>
  <si>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</si>
  <si>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</si>
  <si>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</si>
  <si>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</si>
  <si>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</si>
  <si>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</si>
  <si>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</si>
  <si>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</si>
  <si>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</si>
  <si>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</si>
  <si>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</si>
  <si>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</si>
  <si>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</si>
  <si>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</si>
  <si>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</si>
  <si>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</si>
  <si>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</si>
  <si>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</si>
  <si>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</si>
  <si>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</si>
  <si>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</si>
  <si>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</si>
  <si>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</si>
  <si>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</si>
  <si>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</si>
  <si>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</si>
  <si>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</si>
  <si>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</si>
  <si>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</si>
  <si>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</si>
  <si>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</si>
  <si>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</si>
  <si>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</si>
  <si>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</si>
  <si>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</si>
  <si>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</si>
  <si>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</si>
  <si>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</si>
  <si>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</si>
  <si>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</si>
  <si>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</si>
  <si>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</si>
  <si>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</si>
  <si>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</si>
  <si>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</si>
  <si>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</si>
  <si>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</si>
  <si>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</si>
  <si>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</si>
  <si>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</si>
  <si>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</si>
  <si>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</si>
  <si>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</si>
  <si>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</si>
  <si>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</si>
  <si>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</si>
  <si>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</si>
  <si>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</si>
  <si>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</si>
  <si>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</si>
  <si>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</si>
  <si>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</si>
  <si>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</si>
  <si>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</si>
  <si>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</si>
  <si>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</si>
  <si>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</si>
  <si>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</si>
  <si>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</si>
  <si>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</si>
  <si>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</si>
  <si>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</si>
  <si>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</si>
  <si>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</si>
  <si>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</si>
  <si>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</si>
  <si>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</si>
  <si>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</si>
  <si>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</si>
  <si>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</si>
  <si>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</si>
  <si>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</si>
  <si>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</si>
  <si>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</si>
  <si>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</si>
  <si>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</si>
  <si>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</si>
  <si>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</si>
  <si>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</si>
  <si>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</si>
  <si>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</si>
  <si>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</si>
  <si>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</si>
  <si>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</si>
  <si>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</si>
  <si>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</si>
  <si>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</si>
  <si>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</si>
  <si>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</si>
  <si>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</si>
  <si>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</si>
  <si>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</si>
  <si>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</si>
  <si>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</si>
  <si>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</si>
  <si>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</si>
  <si>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</si>
  <si>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</si>
  <si>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</si>
  <si>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</si>
  <si>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</si>
  <si>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</si>
  <si>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</si>
  <si>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</si>
  <si>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</si>
  <si>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</si>
  <si>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</si>
  <si>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</si>
  <si>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</si>
  <si>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</si>
  <si>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</si>
  <si>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</si>
  <si>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</si>
  <si>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</si>
  <si>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</si>
  <si>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</si>
  <si>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</si>
  <si>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</si>
  <si>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</si>
  <si>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</si>
  <si>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</si>
  <si>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</si>
  <si>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</si>
  <si>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</si>
  <si>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</si>
  <si>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</si>
  <si>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</si>
  <si>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</si>
  <si>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</si>
  <si>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</si>
  <si>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</si>
  <si>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</si>
  <si>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</si>
  <si>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</si>
  <si>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</si>
  <si>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</si>
  <si>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</si>
  <si>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</si>
  <si>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</si>
  <si>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</si>
  <si>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</si>
  <si>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</si>
  <si>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</si>
  <si>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</si>
  <si>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</si>
  <si>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</si>
  <si>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</si>
  <si>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</si>
  <si>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</si>
  <si>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</si>
  <si>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</si>
  <si>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</si>
  <si>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</si>
  <si>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</si>
  <si>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</si>
  <si>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</si>
  <si>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</si>
  <si>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</si>
  <si>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</si>
  <si>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</si>
  <si>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</si>
  <si>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</si>
  <si>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</si>
  <si>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</si>
  <si>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</si>
  <si>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</si>
  <si>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</si>
  <si>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</si>
  <si>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</si>
  <si>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</si>
  <si>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</si>
  <si>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</si>
  <si>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</si>
  <si>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</si>
  <si>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</si>
  <si>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</si>
  <si>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</si>
  <si>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</si>
  <si>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</si>
  <si>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</si>
  <si>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</si>
  <si>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</si>
  <si>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</si>
  <si>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</si>
  <si>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</si>
  <si>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</si>
  <si>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</si>
  <si>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</si>
  <si>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</si>
  <si>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</si>
  <si>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</si>
  <si>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</si>
  <si>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</si>
  <si>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</si>
  <si>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</si>
  <si>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</si>
  <si>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</si>
  <si>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</si>
  <si>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</si>
  <si>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</si>
  <si>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</si>
  <si>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</si>
  <si>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</si>
  <si>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</si>
  <si>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</si>
  <si>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</si>
  <si>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</si>
  <si>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</si>
  <si>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</si>
  <si>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</si>
  <si>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</si>
  <si>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</si>
  <si>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</si>
  <si>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</si>
  <si>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</si>
  <si>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</si>
  <si>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</si>
  <si>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</si>
  <si>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</si>
  <si>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</si>
  <si>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</si>
  <si>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</si>
  <si>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</si>
  <si>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</si>
  <si>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</si>
  <si>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</si>
  <si>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</si>
  <si>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</si>
  <si>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</si>
  <si>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</si>
  <si>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</si>
  <si>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</si>
  <si>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</si>
  <si>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</si>
  <si>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</si>
  <si>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</si>
  <si>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</si>
  <si>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</si>
  <si>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</si>
  <si>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</si>
  <si>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</si>
  <si>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</si>
  <si>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</si>
  <si>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</si>
  <si>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</si>
  <si>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</si>
  <si>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</si>
  <si>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</si>
  <si>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</si>
  <si>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</si>
  <si>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</si>
  <si>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</si>
  <si>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</si>
  <si>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</si>
  <si>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</si>
  <si>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</si>
  <si>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</si>
  <si>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</si>
  <si>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</si>
  <si>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</si>
  <si>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</si>
  <si>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</si>
  <si>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</si>
  <si>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</si>
  <si>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</si>
  <si>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</si>
  <si>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</si>
  <si>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</si>
  <si>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</si>
  <si>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</si>
  <si>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</si>
  <si>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</si>
  <si>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</si>
  <si>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</si>
  <si>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</si>
  <si>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</si>
  <si>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</si>
  <si>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</si>
  <si>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</si>
  <si>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</si>
  <si>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</si>
  <si>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</si>
  <si>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</si>
  <si>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</si>
  <si>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</si>
  <si>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</si>
  <si>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</si>
  <si>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</si>
  <si>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</si>
  <si>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</si>
  <si>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</si>
  <si>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</si>
  <si>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</si>
  <si>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</si>
  <si>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</si>
  <si>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</si>
  <si>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</si>
  <si>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</si>
  <si>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</si>
  <si>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</si>
  <si>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</si>
  <si>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</si>
  <si>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</si>
  <si>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</si>
  <si>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</si>
  <si>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</si>
  <si>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</si>
  <si>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</si>
  <si>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</si>
  <si>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</si>
  <si>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</si>
  <si>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</si>
  <si>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</si>
  <si>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</si>
  <si>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</si>
  <si>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</si>
  <si>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</si>
  <si>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</si>
  <si>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</si>
  <si>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</si>
  <si>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</si>
  <si>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</si>
  <si>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</si>
  <si>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</si>
  <si>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</si>
  <si>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</si>
  <si>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</si>
  <si>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</si>
  <si>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</si>
  <si>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</si>
  <si>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</si>
  <si>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</si>
  <si>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</si>
  <si>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</si>
  <si>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</si>
  <si>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</si>
  <si>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</si>
  <si>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</si>
  <si>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</si>
  <si>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</si>
  <si>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</si>
  <si>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</si>
  <si>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</si>
  <si>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</si>
  <si>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</si>
  <si>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</si>
  <si>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</si>
  <si>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</si>
  <si>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</si>
  <si>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</si>
  <si>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</si>
  <si>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</si>
  <si>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</si>
  <si>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</si>
  <si>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</si>
  <si>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</si>
  <si>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</si>
  <si>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</si>
  <si>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</si>
  <si>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</si>
  <si>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</si>
  <si>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</si>
  <si>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</si>
  <si>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</si>
  <si>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</si>
  <si>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</si>
  <si>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</si>
  <si>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</si>
  <si>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</si>
  <si>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</si>
  <si>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</si>
  <si>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</si>
  <si>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</si>
  <si>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</si>
  <si>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</si>
  <si>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</si>
  <si>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</si>
  <si>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</si>
  <si>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</si>
  <si>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</si>
  <si>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</si>
  <si>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</si>
  <si>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</si>
  <si>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</si>
  <si>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</si>
  <si>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</si>
  <si>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</si>
  <si>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</si>
  <si>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</si>
  <si>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</si>
  <si>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</si>
  <si>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</si>
  <si>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</si>
  <si>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</si>
  <si>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</si>
  <si>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</si>
  <si>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</si>
  <si>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</si>
  <si>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</si>
  <si>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</si>
  <si>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</si>
  <si>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</si>
  <si>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</si>
  <si>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</si>
  <si>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</si>
  <si>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</si>
  <si>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</si>
  <si>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</si>
  <si>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</si>
  <si>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</si>
  <si>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</si>
  <si>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</si>
  <si>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</si>
  <si>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</si>
  <si>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</si>
  <si>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</si>
  <si>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</si>
  <si>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</si>
  <si>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</si>
  <si>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</si>
  <si>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</si>
  <si>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</si>
  <si>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</si>
  <si>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</si>
  <si>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</si>
  <si>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</si>
  <si>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</si>
  <si>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</si>
  <si>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</si>
  <si>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</si>
  <si>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</si>
  <si>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</si>
  <si>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</si>
  <si>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</si>
  <si>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</si>
  <si>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</si>
  <si>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</si>
  <si>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</si>
  <si>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</si>
  <si>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</si>
  <si>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</si>
  <si>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</si>
  <si>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</si>
  <si>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</si>
  <si>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</si>
  <si>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</si>
  <si>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</si>
  <si>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</si>
  <si>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</si>
  <si>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</si>
  <si>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</si>
  <si>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</si>
  <si>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</si>
  <si>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</si>
  <si>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</si>
  <si>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</si>
  <si>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</si>
  <si>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</si>
  <si>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</si>
  <si>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</si>
  <si>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</si>
  <si>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</si>
  <si>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</si>
  <si>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</si>
  <si>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</si>
  <si>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</si>
  <si>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</si>
  <si>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</si>
  <si>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</si>
  <si>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</si>
  <si>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</si>
  <si>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</si>
  <si>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</si>
  <si>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</si>
  <si>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</si>
  <si>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</si>
  <si>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</si>
  <si>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</si>
  <si>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</si>
  <si>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</si>
  <si>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</si>
  <si>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</si>
  <si>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</si>
  <si>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</si>
  <si>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</si>
  <si>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</si>
  <si>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</si>
  <si>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</si>
  <si>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</si>
  <si>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</si>
  <si>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</si>
  <si>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</si>
  <si>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</si>
  <si>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</si>
  <si>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</si>
  <si>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</si>
  <si>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</si>
  <si>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</si>
  <si>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</si>
  <si>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</si>
  <si>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</si>
  <si>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</si>
  <si>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</si>
  <si>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</si>
  <si>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</si>
  <si>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</si>
  <si>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</si>
  <si>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</si>
  <si>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</si>
  <si>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</si>
  <si>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</si>
  <si>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</si>
  <si>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</si>
  <si>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</si>
  <si>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</si>
  <si>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</si>
  <si>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</si>
  <si>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</si>
  <si>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</si>
  <si>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</si>
  <si>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</si>
  <si>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</si>
  <si>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</si>
  <si>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</si>
  <si>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</si>
  <si>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</si>
  <si>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</si>
  <si>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</si>
  <si>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</si>
  <si>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</si>
  <si>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</si>
  <si>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</si>
  <si>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</si>
  <si>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</si>
  <si>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</si>
  <si>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</si>
  <si>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</si>
  <si>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</si>
  <si>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</si>
  <si>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</si>
  <si>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</si>
  <si>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</si>
  <si>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</si>
  <si>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</si>
  <si>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</si>
  <si>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</si>
  <si>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</si>
  <si>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</si>
  <si>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</si>
  <si>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</si>
  <si>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</si>
  <si>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</si>
  <si>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</si>
  <si>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</si>
  <si>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</si>
  <si>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</si>
  <si>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</si>
  <si>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</si>
  <si>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</si>
  <si>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</si>
  <si>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</si>
  <si>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</si>
  <si>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</si>
  <si>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</si>
  <si>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</si>
  <si>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</si>
  <si>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</si>
  <si>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</si>
  <si>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</si>
  <si>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</si>
  <si>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</si>
  <si>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</si>
  <si>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</si>
  <si>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</si>
  <si>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</si>
  <si>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</si>
  <si>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</si>
  <si>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</si>
  <si>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</si>
  <si>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</si>
  <si>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</si>
  <si>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</si>
  <si>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</si>
  <si>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</si>
  <si>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</si>
  <si>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</si>
  <si>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</si>
  <si>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</si>
  <si>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</si>
  <si>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</si>
  <si>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</si>
  <si>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</si>
  <si>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</si>
  <si>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</si>
  <si>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</si>
  <si>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</si>
  <si>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</si>
  <si>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</si>
  <si>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</si>
  <si>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</si>
  <si>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</si>
  <si>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</si>
  <si>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</si>
  <si>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</si>
  <si>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</si>
  <si>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</si>
  <si>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</si>
  <si>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</si>
  <si>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</si>
  <si>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</si>
  <si>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</si>
  <si>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</si>
  <si>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</si>
  <si>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</si>
  <si>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</si>
  <si>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</si>
  <si>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</si>
  <si>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</si>
  <si>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</si>
  <si>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</si>
  <si>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</si>
  <si>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</si>
  <si>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</si>
  <si>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</si>
  <si>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</si>
  <si>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</si>
  <si>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</si>
  <si>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</si>
  <si>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</si>
  <si>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</si>
  <si>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</si>
  <si>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</si>
  <si>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</si>
  <si>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</si>
  <si>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</si>
  <si>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</si>
  <si>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</si>
  <si>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</si>
  <si>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</si>
  <si>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</si>
  <si>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</si>
  <si>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</si>
  <si>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</si>
  <si>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</si>
  <si>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</si>
  <si>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</si>
  <si>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</si>
  <si>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</si>
  <si>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</si>
  <si>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</si>
  <si>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</si>
  <si>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</si>
  <si>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</si>
  <si>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</si>
  <si>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</si>
  <si>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</si>
  <si>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</si>
  <si>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</si>
  <si>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</si>
  <si>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</si>
  <si>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</si>
  <si>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</si>
  <si>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</si>
  <si>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</si>
  <si>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</si>
  <si>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</si>
  <si>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</si>
  <si>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</si>
  <si>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</si>
  <si>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</si>
  <si>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</si>
  <si>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</si>
  <si>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</si>
  <si>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</si>
  <si>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</si>
  <si>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</si>
  <si>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</si>
  <si>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</si>
  <si>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</si>
  <si>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</si>
  <si>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</si>
  <si>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</si>
  <si>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</si>
  <si>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</si>
  <si>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</si>
  <si>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</si>
  <si>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</si>
  <si>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</si>
  <si>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</si>
  <si>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</si>
  <si>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</si>
  <si>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</si>
  <si>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</si>
  <si>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</si>
  <si>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</si>
  <si>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</si>
  <si>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</si>
  <si>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</si>
  <si>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</si>
  <si>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</si>
  <si>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</si>
  <si>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</si>
  <si>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</si>
  <si>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</si>
  <si>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</si>
  <si>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</si>
  <si>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</si>
  <si>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</si>
  <si>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</si>
  <si>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</si>
  <si>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</si>
  <si>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</si>
  <si>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</si>
  <si>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</si>
  <si>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</si>
  <si>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</si>
  <si>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</si>
  <si>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</si>
  <si>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</si>
  <si>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</si>
  <si>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</si>
  <si>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</si>
  <si>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</si>
  <si>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</si>
  <si>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</si>
  <si>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</si>
  <si>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</si>
  <si>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</si>
  <si>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</si>
  <si>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</si>
  <si>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</si>
  <si>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</si>
  <si>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</si>
  <si>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</si>
  <si>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</si>
  <si>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</si>
  <si>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</si>
  <si>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</si>
  <si>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</si>
  <si>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</si>
  <si>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</si>
  <si>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</si>
  <si>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</si>
  <si>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</si>
  <si>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</si>
  <si>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</si>
  <si>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</si>
  <si>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</si>
  <si>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</si>
  <si>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</si>
  <si>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</si>
  <si>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</si>
  <si>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</si>
  <si>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</si>
  <si>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</si>
  <si>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</si>
  <si>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</si>
  <si>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</si>
  <si>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</si>
  <si>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</si>
  <si>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</si>
  <si>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</si>
  <si>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</si>
  <si>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</si>
  <si>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</si>
  <si>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</si>
  <si>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</si>
  <si>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</si>
  <si>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</si>
  <si>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</si>
  <si>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</si>
  <si>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</si>
  <si>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</si>
  <si>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</si>
  <si>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</si>
  <si>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</si>
  <si>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</si>
  <si>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</si>
  <si>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</si>
  <si>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</si>
  <si>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</si>
  <si>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</si>
  <si>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</si>
  <si>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</si>
  <si>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</si>
  <si>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</si>
  <si>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</si>
  <si>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</si>
  <si>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</si>
  <si>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</si>
  <si>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</si>
  <si>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</si>
  <si>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</si>
  <si>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</si>
  <si>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</si>
  <si>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</si>
  <si>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</si>
  <si>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</si>
  <si>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</si>
  <si>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</si>
  <si>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</si>
  <si>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</si>
  <si>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</si>
  <si>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</si>
  <si>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</si>
  <si>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</si>
  <si>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</si>
  <si>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</si>
  <si>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</si>
  <si>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</si>
  <si>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</si>
  <si>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</si>
  <si>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</si>
  <si>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</si>
  <si>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</si>
  <si>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</si>
  <si>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</si>
  <si>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</si>
  <si>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</si>
  <si>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</si>
  <si>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</si>
  <si>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</si>
  <si>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</si>
  <si>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</si>
  <si>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</si>
  <si>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</si>
  <si>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</si>
  <si>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</si>
  <si>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</si>
  <si>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</si>
  <si>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</si>
  <si>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</si>
  <si>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</si>
  <si>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</si>
  <si>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</si>
  <si>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</si>
  <si>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</si>
  <si>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</si>
  <si>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</si>
  <si>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</si>
  <si>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</si>
  <si>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</si>
  <si>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</si>
  <si>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</si>
  <si>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</si>
  <si>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</si>
  <si>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</si>
  <si>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</si>
  <si>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</si>
  <si>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</si>
  <si>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</si>
  <si>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</si>
  <si>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</si>
  <si>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</si>
  <si>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</si>
  <si>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</si>
  <si>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</si>
  <si>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</si>
  <si>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</si>
  <si>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</si>
  <si>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</si>
  <si>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</si>
  <si>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</si>
  <si>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</si>
  <si>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</si>
  <si>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</si>
  <si>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</si>
  <si>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</si>
  <si>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</si>
  <si>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</si>
  <si>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</si>
  <si>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</si>
  <si>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</si>
  <si>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</si>
  <si>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</si>
  <si>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</si>
  <si>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</si>
  <si>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</si>
  <si>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</si>
  <si>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</si>
  <si>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</si>
  <si>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</si>
  <si>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</si>
  <si>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</si>
  <si>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</si>
  <si>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</si>
  <si>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</si>
  <si>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</si>
  <si>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</si>
  <si>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</si>
  <si>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</si>
  <si>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</si>
  <si>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</si>
  <si>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</si>
  <si>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</si>
  <si>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</si>
  <si>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</si>
  <si>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</si>
  <si>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</si>
  <si>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</si>
  <si>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</si>
  <si>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</si>
  <si>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</si>
  <si>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</si>
  <si>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</si>
  <si>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</si>
  <si>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</si>
  <si>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</si>
  <si>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</si>
  <si>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</si>
  <si>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</si>
  <si>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</si>
  <si>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</si>
  <si>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</si>
  <si>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</si>
  <si>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</si>
  <si>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</si>
  <si>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</si>
  <si>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</si>
  <si>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</si>
  <si>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</si>
  <si>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</si>
  <si>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</si>
  <si>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</si>
  <si>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</si>
  <si>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</si>
  <si>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</si>
  <si>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</si>
  <si>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</si>
  <si>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</si>
  <si>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</si>
  <si>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</si>
  <si>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</si>
  <si>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</si>
  <si>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</si>
  <si>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</si>
  <si>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</si>
  <si>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</si>
  <si>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</si>
  <si>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</si>
  <si>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</si>
  <si>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</si>
  <si>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</si>
  <si>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</si>
  <si>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</si>
  <si>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</si>
  <si>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</si>
  <si>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</si>
  <si>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</si>
  <si>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</si>
  <si>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</si>
  <si>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</si>
  <si>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</si>
  <si>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</si>
  <si>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</si>
  <si>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</si>
  <si>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</si>
  <si>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</si>
  <si>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</si>
  <si>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</si>
  <si>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</si>
  <si>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</si>
  <si>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</si>
  <si>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</si>
  <si>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</si>
  <si>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</si>
  <si>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</si>
  <si>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</si>
  <si>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</si>
  <si>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</si>
  <si>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</si>
  <si>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</si>
  <si>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</si>
  <si>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</si>
  <si>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</si>
  <si>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</si>
  <si>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</si>
  <si>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</si>
  <si>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</si>
  <si>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</si>
  <si>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</si>
  <si>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</si>
  <si>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ZPN</t>
  </si>
  <si>
    <t>ZPN-ZMO</t>
  </si>
  <si>
    <t>ZPNZMO</t>
  </si>
  <si>
    <t>Solda - Condicionado à temperatura</t>
  </si>
  <si>
    <t>Antonioni</t>
  </si>
  <si>
    <t>Antônio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</si>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</sst>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G24" activePane="topRight" state="frozen"/>
      <selection pane="topRight" activeCell="D25" sqref="D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customHeight="1">
      <c r="A7" s="147" t="str">
        <f t="shared" ref="A7:A46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A6345964</v>
      </c>
      <c r="B28" s="114">
        <v>45964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145964</v>
      </c>
      <c r="B29" s="114">
        <v>45964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>A7345964</v>
      </c>
      <c r="B33" s="114">
        <v>45964</v>
      </c>
      <c r="C33" s="156">
        <f>IF(BS_CONTROLE[[#This Row],[DATA]]="","",WEEKNUM(BS_CONTROLE[[#This Row],[DATA]]))</f>
        <v>45</v>
      </c>
      <c r="D33" s="157" t="s">
        <v>807</v>
      </c>
      <c r="E33" s="239">
        <v>28</v>
      </c>
      <c r="F33" s="140" t="s">
        <v>713</v>
      </c>
      <c r="G33" s="177" t="str">
        <f>IF(D33="","*",VLOOKUP(F33,BS_ATIVIDADE[],3,FALSE))</f>
        <v>DETECÇÃO</v>
      </c>
      <c r="H33" s="200" t="s">
        <v>1172</v>
      </c>
      <c r="I33" s="158" t="s">
        <v>332</v>
      </c>
      <c r="J33" s="141">
        <v>73</v>
      </c>
      <c r="K33" s="141">
        <v>128.09899999999999</v>
      </c>
      <c r="L33" s="117">
        <v>225.15700000000001</v>
      </c>
      <c r="M33" s="141" t="s">
        <v>1173</v>
      </c>
      <c r="N33" s="141" t="s">
        <v>1174</v>
      </c>
      <c r="O33" s="118">
        <v>0.375</v>
      </c>
      <c r="P33" s="118">
        <v>4.1666666666666664E-2</v>
      </c>
      <c r="Q33" s="117">
        <v>97</v>
      </c>
      <c r="R33" s="10" t="str">
        <f>IFERROR(_xlfn.XLOOKUP(F33, BS_ATIVIDADE[ATIVIDADE],BS_ATIVIDADE[UNIDADE] ), "*")</f>
        <v>KM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1162</v>
      </c>
      <c r="W33" s="117" t="s">
        <v>1163</v>
      </c>
      <c r="X33" s="116"/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/>
      <c r="AJ33" s="9" t="str">
        <f>IF(BS_CONTROLE[[#This Row],[Atividade]]=0, "-", BS_CONTROLE[[#This Row],[Atividade]])</f>
        <v>DETECÇÃO - RONDA 7 DIAS</v>
      </c>
      <c r="AK33" s="34" t="str">
        <f>BS_CONTROLE[[#This Row],[Local - Partida]]</f>
        <v>ZPN</v>
      </c>
      <c r="AL33" s="34" t="str">
        <f>BS_CONTROLE[[#This Row],[Local - Encerramento]]</f>
        <v>ZMO</v>
      </c>
      <c r="AM33" s="117" t="str">
        <f>IF(BS_CONTROLE[[#This Row],[Entre - Estações]]=0, "-", BS_CONTROLE[[#This Row],[Entre - Estações]])</f>
        <v>ZPN-ZMO</v>
      </c>
      <c r="AN33" s="117" t="str">
        <f>IF(BS_CONTROLE[[#This Row],[SB]]=0, "-", BS_CONTROLE[[#This Row],[SB]])</f>
        <v>ZPNZMO</v>
      </c>
      <c r="AO33" s="117">
        <f>IF(BS_CONTROLE[[#This Row],[SUB]]=0, "-", BS_CONTROLE[[#This Row],[SUB]])</f>
        <v>73</v>
      </c>
      <c r="AP33" s="117">
        <f>BS_CONTROLE[[#This Row],[KM - Inicio]]</f>
        <v>128.09899999999999</v>
      </c>
      <c r="AQ33" s="117">
        <f>BS_CONTROLE[[#This Row],[KM - Inicio]]</f>
        <v>128.09899999999999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Generoso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>DANILO (TP-867)45964</v>
      </c>
      <c r="B36" s="114">
        <v>45964</v>
      </c>
      <c r="C36" s="156">
        <f>IF(BS_CONTROLE[[#This Row],[DATA]]="","",WEEKNUM(BS_CONTROLE[[#This Row],[DATA]]))</f>
        <v>45</v>
      </c>
      <c r="D36" s="116" t="s">
        <v>1146</v>
      </c>
      <c r="E36" s="46">
        <v>434</v>
      </c>
      <c r="F36" s="140" t="s">
        <v>825</v>
      </c>
      <c r="G36" s="177" t="str">
        <f>IF(D36="","*",VLOOKUP(F36,BS_ATIVIDADE[],3,FALSE))</f>
        <v>MODERNIZAÇÃO</v>
      </c>
      <c r="H36" s="187" t="s">
        <v>520</v>
      </c>
      <c r="I36" s="118" t="s">
        <v>520</v>
      </c>
      <c r="J36" s="117">
        <v>73</v>
      </c>
      <c r="K36" s="117">
        <v>57.127000000000002</v>
      </c>
      <c r="L36" s="117" t="s">
        <v>520</v>
      </c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18">
        <v>0.375</v>
      </c>
      <c r="P36" s="118">
        <v>6.25E-2</v>
      </c>
      <c r="Q36" s="117">
        <v>1</v>
      </c>
      <c r="R36" s="10" t="str">
        <f>IFERROR(_xlfn.XLOOKUP(F36, BS_ATIVIDADE[ATIVIDADE],BS_ATIVIDADE[UNIDADE] ), "*")</f>
        <v>Nº DE SOLDA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7" t="s">
        <v>1147</v>
      </c>
      <c r="W36" s="117" t="s">
        <v>1175</v>
      </c>
      <c r="X36" s="116" t="s">
        <v>522</v>
      </c>
      <c r="Y36" s="143"/>
      <c r="Z36" s="116"/>
      <c r="AA36" s="117" t="s">
        <v>520</v>
      </c>
      <c r="AB36" s="115" t="s">
        <v>520</v>
      </c>
      <c r="AC36" s="115" t="s">
        <v>520</v>
      </c>
      <c r="AD36" s="119" t="s">
        <v>520</v>
      </c>
      <c r="AE36" s="119" t="s">
        <v>520</v>
      </c>
      <c r="AF36" s="119" t="s">
        <v>520</v>
      </c>
      <c r="AG36" s="119" t="s">
        <v>520</v>
      </c>
      <c r="AH36" s="16"/>
      <c r="AI36" s="140"/>
      <c r="AJ36" s="9" t="str">
        <f>IF(BS_CONTROLE[[#This Row],[Atividade]]=0, "-", BS_CONTROLE[[#This Row],[Atividade]])</f>
        <v>MODERNIZAÇÃO - SOLDA</v>
      </c>
      <c r="AK36" s="34" t="str">
        <f>BS_CONTROLE[[#This Row],[Local - Partida]]</f>
        <v>-</v>
      </c>
      <c r="AL36" s="34" t="str">
        <f>BS_CONTROLE[[#This Row],[Local - Encerramento]]</f>
        <v>-</v>
      </c>
      <c r="AM36" s="117" t="str">
        <f>IF(BS_CONTROLE[[#This Row],[Entre - Estações]]=0, "-", BS_CONTROLE[[#This Row],[Entre - Estações]])</f>
        <v>ZDG-ZTN</v>
      </c>
      <c r="AN36" s="117" t="str">
        <f>IF(BS_CONTROLE[[#This Row],[SB]]=0, "-", BS_CONTROLE[[#This Row],[SB]])</f>
        <v>ZDGK58</v>
      </c>
      <c r="AO36" s="117">
        <f>IF(BS_CONTROLE[[#This Row],[SUB]]=0, "-", BS_CONTROLE[[#This Row],[SUB]])</f>
        <v>73</v>
      </c>
      <c r="AP36" s="117">
        <f>BS_CONTROLE[[#This Row],[KM - Inicio]]</f>
        <v>57.127000000000002</v>
      </c>
      <c r="AQ36" s="117">
        <f>BS_CONTROLE[[#This Row],[KM - Inicio]]</f>
        <v>57.127000000000002</v>
      </c>
      <c r="AR36" s="120"/>
      <c r="AS36" s="120"/>
      <c r="AT36" s="120"/>
      <c r="AU36" s="166"/>
      <c r="AV36" s="166"/>
      <c r="AW36" s="15"/>
      <c r="AX36" s="15"/>
      <c r="AY36" s="12">
        <f t="shared" si="2"/>
        <v>0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7" t="str">
        <f>BS_CONTROLE[[#This Row],[Responsavel pelo boletim]]</f>
        <v>Luiz Granado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Produção e Intervalo</v>
      </c>
      <c r="BR36" s="21">
        <f t="shared" si="7"/>
        <v>0</v>
      </c>
      <c r="BS36" s="21">
        <f t="shared" si="8"/>
        <v>0</v>
      </c>
      <c r="BT36" s="8" t="str">
        <f t="shared" si="0"/>
        <v/>
      </c>
      <c r="BU36" s="8"/>
    </row>
    <row r="37" spans="1:73">
      <c r="A37" s="147" t="str">
        <f t="shared" si="1"/>
        <v>IGOR (TP 869)45964</v>
      </c>
      <c r="B37" s="114">
        <v>45964</v>
      </c>
      <c r="C37" s="156">
        <f>IF(BS_CONTROLE[[#This Row],[DATA]]="","",WEEKNUM(BS_CONTROLE[[#This Row],[DATA]]))</f>
        <v>45</v>
      </c>
      <c r="D37" s="116" t="s">
        <v>1150</v>
      </c>
      <c r="E37" s="46">
        <v>435</v>
      </c>
      <c r="F37" s="140" t="s">
        <v>825</v>
      </c>
      <c r="G37" s="177" t="str">
        <f>IF(D37="","*",VLOOKUP(F37,BS_ATIVIDADE[],3,FALSE))</f>
        <v>MODERNIZAÇÃO</v>
      </c>
      <c r="H37" s="187" t="s">
        <v>520</v>
      </c>
      <c r="I37" s="118" t="s">
        <v>520</v>
      </c>
      <c r="J37" s="117">
        <v>73</v>
      </c>
      <c r="K37" s="117">
        <v>56.826000000000001</v>
      </c>
      <c r="L37" s="117" t="s">
        <v>520</v>
      </c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" s="118">
        <v>0.375</v>
      </c>
      <c r="P37" s="118">
        <v>6.25E-2</v>
      </c>
      <c r="Q37" s="117">
        <v>1</v>
      </c>
      <c r="R37" s="10" t="str">
        <f>IFERROR(_xlfn.XLOOKUP(F37, BS_ATIVIDADE[ATIVIDADE],BS_ATIVIDADE[UNIDADE] ), "*")</f>
        <v>Nº DE SOLDA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7" t="s">
        <v>1147</v>
      </c>
      <c r="W37" s="117" t="s">
        <v>1175</v>
      </c>
      <c r="X37" s="116" t="s">
        <v>522</v>
      </c>
      <c r="Y37" s="143"/>
      <c r="Z37" s="116"/>
      <c r="AA37" s="117" t="s">
        <v>520</v>
      </c>
      <c r="AB37" s="115" t="s">
        <v>520</v>
      </c>
      <c r="AC37" s="115" t="s">
        <v>520</v>
      </c>
      <c r="AD37" s="119" t="s">
        <v>520</v>
      </c>
      <c r="AE37" s="119" t="s">
        <v>520</v>
      </c>
      <c r="AF37" s="119" t="s">
        <v>520</v>
      </c>
      <c r="AG37" s="119" t="s">
        <v>520</v>
      </c>
      <c r="AH37" s="16"/>
      <c r="AI37" s="140"/>
      <c r="AJ37" s="9" t="str">
        <f>IF(BS_CONTROLE[[#This Row],[Atividade]]=0, "-", BS_CONTROLE[[#This Row],[Atividade]])</f>
        <v>MODERNIZAÇÃO - SOLDA</v>
      </c>
      <c r="AK37" s="34" t="str">
        <f>BS_CONTROLE[[#This Row],[Local - Partida]]</f>
        <v>-</v>
      </c>
      <c r="AL37" s="34" t="str">
        <f>BS_CONTROLE[[#This Row],[Local - Encerramento]]</f>
        <v>-</v>
      </c>
      <c r="AM37" s="117" t="str">
        <f>IF(BS_CONTROLE[[#This Row],[Entre - Estações]]=0, "-", BS_CONTROLE[[#This Row],[Entre - Estações]])</f>
        <v>ZDG-ZTN</v>
      </c>
      <c r="AN37" s="117" t="str">
        <f>IF(BS_CONTROLE[[#This Row],[SB]]=0, "-", BS_CONTROLE[[#This Row],[SB]])</f>
        <v>ZDGK58</v>
      </c>
      <c r="AO37" s="117">
        <f>IF(BS_CONTROLE[[#This Row],[SUB]]=0, "-", BS_CONTROLE[[#This Row],[SUB]])</f>
        <v>73</v>
      </c>
      <c r="AP37" s="117">
        <f>BS_CONTROLE[[#This Row],[KM - Inicio]]</f>
        <v>56.826000000000001</v>
      </c>
      <c r="AQ37" s="117">
        <f>BS_CONTROLE[[#This Row],[KM - Inicio]]</f>
        <v>56.826000000000001</v>
      </c>
      <c r="AR37" s="120"/>
      <c r="AS37" s="120"/>
      <c r="AT37" s="120"/>
      <c r="AU37" s="166"/>
      <c r="AV37" s="166"/>
      <c r="AW37" s="15"/>
      <c r="AX37" s="15"/>
      <c r="AY37" s="12">
        <f t="shared" si="2"/>
        <v>0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7" t="str">
        <f>BS_CONTROLE[[#This Row],[Responsavel pelo boletim]]</f>
        <v>Luiz Granado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Produção e Intervalo</v>
      </c>
      <c r="BR37" s="21">
        <f t="shared" si="7"/>
        <v>0</v>
      </c>
      <c r="BS37" s="21">
        <f t="shared" si="8"/>
        <v>0</v>
      </c>
      <c r="BT37" s="8" t="str">
        <f t="shared" si="0"/>
        <v/>
      </c>
      <c r="BU37" s="8"/>
    </row>
    <row r="38" spans="1:73">
      <c r="A38" s="147" t="str">
        <f t="shared" si="1"/>
        <v>MAURO TP-868)45964</v>
      </c>
      <c r="B38" s="114">
        <v>45964</v>
      </c>
      <c r="C38" s="156">
        <f>IF(BS_CONTROLE[[#This Row],[DATA]]="","",WEEKNUM(BS_CONTROLE[[#This Row],[DATA]]))</f>
        <v>45</v>
      </c>
      <c r="D38" s="116" t="s">
        <v>994</v>
      </c>
      <c r="E38" s="46">
        <v>436</v>
      </c>
      <c r="F38" s="140" t="s">
        <v>825</v>
      </c>
      <c r="G38" s="177" t="str">
        <f>IF(D38="","*",VLOOKUP(F38,BS_ATIVIDADE[],3,FALSE))</f>
        <v>MODERNIZAÇÃO</v>
      </c>
      <c r="H38" s="187" t="s">
        <v>520</v>
      </c>
      <c r="I38" s="118" t="s">
        <v>520</v>
      </c>
      <c r="J38" s="117">
        <v>73</v>
      </c>
      <c r="K38" s="117">
        <v>55.252000000000002</v>
      </c>
      <c r="L38" s="117" t="s">
        <v>520</v>
      </c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18">
        <v>0.375</v>
      </c>
      <c r="P38" s="118">
        <v>6.25E-2</v>
      </c>
      <c r="Q38" s="117">
        <v>1</v>
      </c>
      <c r="R38" s="10" t="str">
        <f>IFERROR(_xlfn.XLOOKUP(F38, BS_ATIVIDADE[ATIVIDADE],BS_ATIVIDADE[UNIDADE] ), "*")</f>
        <v>Nº DE SOLDA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7" t="s">
        <v>1147</v>
      </c>
      <c r="W38" s="117" t="s">
        <v>1175</v>
      </c>
      <c r="X38" s="116" t="s">
        <v>522</v>
      </c>
      <c r="Y38" s="143"/>
      <c r="Z38" s="116"/>
      <c r="AA38" s="117" t="s">
        <v>520</v>
      </c>
      <c r="AB38" s="115" t="s">
        <v>520</v>
      </c>
      <c r="AC38" s="115" t="s">
        <v>520</v>
      </c>
      <c r="AD38" s="119" t="s">
        <v>520</v>
      </c>
      <c r="AE38" s="119" t="s">
        <v>520</v>
      </c>
      <c r="AF38" s="119" t="s">
        <v>520</v>
      </c>
      <c r="AG38" s="119" t="s">
        <v>520</v>
      </c>
      <c r="AH38" s="16"/>
      <c r="AI38" s="140"/>
      <c r="AJ38" s="9" t="str">
        <f>IF(BS_CONTROLE[[#This Row],[Atividade]]=0, "-", BS_CONTROLE[[#This Row],[Atividade]])</f>
        <v>MODERNIZAÇÃO - SOLDA</v>
      </c>
      <c r="AK38" s="34" t="str">
        <f>BS_CONTROLE[[#This Row],[Local - Partida]]</f>
        <v>-</v>
      </c>
      <c r="AL38" s="34" t="str">
        <f>BS_CONTROLE[[#This Row],[Local - Encerramento]]</f>
        <v>-</v>
      </c>
      <c r="AM38" s="117" t="str">
        <f>IF(BS_CONTROLE[[#This Row],[Entre - Estações]]=0, "-", BS_CONTROLE[[#This Row],[Entre - Estações]])</f>
        <v>ZDG-ZTN</v>
      </c>
      <c r="AN38" s="117" t="str">
        <f>IF(BS_CONTROLE[[#This Row],[SB]]=0, "-", BS_CONTROLE[[#This Row],[SB]])</f>
        <v>ZDGK58</v>
      </c>
      <c r="AO38" s="117">
        <f>IF(BS_CONTROLE[[#This Row],[SUB]]=0, "-", BS_CONTROLE[[#This Row],[SUB]])</f>
        <v>73</v>
      </c>
      <c r="AP38" s="117">
        <f>BS_CONTROLE[[#This Row],[KM - Inicio]]</f>
        <v>55.252000000000002</v>
      </c>
      <c r="AQ38" s="117">
        <f>BS_CONTROLE[[#This Row],[KM - Inicio]]</f>
        <v>55.252000000000002</v>
      </c>
      <c r="AR38" s="120"/>
      <c r="AS38" s="120"/>
      <c r="AT38" s="120"/>
      <c r="AU38" s="166"/>
      <c r="AV38" s="166"/>
      <c r="AW38" s="15"/>
      <c r="AX38" s="15"/>
      <c r="AY38" s="12">
        <f t="shared" si="2"/>
        <v>0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7" t="str">
        <f>BS_CONTROLE[[#This Row],[Responsavel pelo boletim]]</f>
        <v>Luiz Granado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Produção e Intervalo</v>
      </c>
      <c r="BR38" s="21">
        <f t="shared" si="7"/>
        <v>0</v>
      </c>
      <c r="BS38" s="21">
        <f t="shared" si="8"/>
        <v>0</v>
      </c>
      <c r="BT38" s="8" t="str">
        <f t="shared" si="0"/>
        <v/>
      </c>
      <c r="BU38" s="8"/>
    </row>
    <row r="39" spans="1:73">
      <c r="A39" s="147" t="str">
        <f t="shared" si="1"/>
        <v>V4045964</v>
      </c>
      <c r="B39" s="114">
        <v>45964</v>
      </c>
      <c r="C39" s="156">
        <f>IF(BS_CONTROLE[[#This Row],[DATA]]="","",WEEKNUM(BS_CONTROLE[[#This Row],[DATA]]))</f>
        <v>45</v>
      </c>
      <c r="D39" s="116" t="s">
        <v>854</v>
      </c>
      <c r="E39" s="46">
        <v>418</v>
      </c>
      <c r="F39" s="140" t="s">
        <v>797</v>
      </c>
      <c r="G39" s="177" t="str">
        <f>IF(D39="","*",VLOOKUP(F39,BS_ATIVIDADE[],3,FALSE))</f>
        <v>MECANIZAÇÃO - SOCADORA</v>
      </c>
      <c r="H39" s="187" t="s">
        <v>72</v>
      </c>
      <c r="I39" s="187" t="s">
        <v>72</v>
      </c>
      <c r="J39" s="117">
        <v>73</v>
      </c>
      <c r="K39" s="117">
        <v>15.7</v>
      </c>
      <c r="L39" s="117">
        <v>15.5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18">
        <v>0.375</v>
      </c>
      <c r="P39" s="118">
        <v>8.3333333333333329E-2</v>
      </c>
      <c r="Q39" s="117">
        <v>1792</v>
      </c>
      <c r="R39" s="10" t="str">
        <f>IFERROR(_xlfn.XLOOKUP(F39, BS_ATIVIDADE[ATIVIDADE],BS_ATIVIDADE[UNIDADE] ), "*")</f>
        <v>M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1176</v>
      </c>
      <c r="W39" s="117" t="s">
        <v>1119</v>
      </c>
      <c r="X39" s="116" t="s">
        <v>522</v>
      </c>
      <c r="Y39" s="143"/>
      <c r="Z39" s="116"/>
      <c r="AA39" s="117">
        <v>1</v>
      </c>
      <c r="AB39" s="115" t="s">
        <v>512</v>
      </c>
      <c r="AC39" s="115" t="s">
        <v>506</v>
      </c>
      <c r="AD39" s="119">
        <v>0.29166666666666669</v>
      </c>
      <c r="AE39" s="117">
        <v>6240</v>
      </c>
      <c r="AF39" s="117">
        <v>6200</v>
      </c>
      <c r="AG39" s="117" t="s">
        <v>520</v>
      </c>
      <c r="AH39" s="16"/>
      <c r="AI39" s="140"/>
      <c r="AJ39" s="9" t="str">
        <f>IF(BS_CONTROLE[[#This Row],[Atividade]]=0, "-", BS_CONTROLE[[#This Row],[Atividade]])</f>
        <v>MECANIZAÇÃO - SOCADORA</v>
      </c>
      <c r="AK39" s="34" t="str">
        <f>BS_CONTROLE[[#This Row],[Local - Partida]]</f>
        <v>ZMAPAT2</v>
      </c>
      <c r="AL39" s="34" t="str">
        <f>BS_CONTROLE[[#This Row],[Local - Encerramento]]</f>
        <v>ZMAPAT2</v>
      </c>
      <c r="AM39" s="117" t="str">
        <f>IF(BS_CONTROLE[[#This Row],[Entre - Estações]]=0, "-", BS_CONTROLE[[#This Row],[Entre - Estações]])</f>
        <v>ZTO-ZDZ</v>
      </c>
      <c r="AN39" s="117" t="str">
        <f>IF(BS_CONTROLE[[#This Row],[SB]]=0, "-", BS_CONTROLE[[#This Row],[SB]])</f>
        <v>K14K18</v>
      </c>
      <c r="AO39" s="117">
        <f>IF(BS_CONTROLE[[#This Row],[SUB]]=0, "-", BS_CONTROLE[[#This Row],[SUB]])</f>
        <v>73</v>
      </c>
      <c r="AP39" s="117">
        <f>BS_CONTROLE[[#This Row],[KM - Inicio]]</f>
        <v>15.7</v>
      </c>
      <c r="AQ39" s="117">
        <f>BS_CONTROLE[[#This Row],[KM - Inicio]]</f>
        <v>15.7</v>
      </c>
      <c r="AR39" s="120"/>
      <c r="AS39" s="120"/>
      <c r="AT39" s="120"/>
      <c r="AU39" s="166"/>
      <c r="AV39" s="166"/>
      <c r="AW39" s="15"/>
      <c r="AX39" s="15"/>
      <c r="AY39" s="12">
        <f t="shared" si="2"/>
        <v>0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Antonioni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 t="shared" si="7"/>
        <v>0</v>
      </c>
      <c r="BS39" s="21">
        <f t="shared" si="8"/>
        <v>0</v>
      </c>
      <c r="BT39" s="8" t="str">
        <f t="shared" si="0"/>
        <v/>
      </c>
      <c r="BU39" s="8"/>
    </row>
    <row r="40" spans="1:73">
      <c r="A40" s="147" t="str">
        <f t="shared" si="1"/>
        <v/>
      </c>
      <c r="B40" s="155"/>
      <c r="C40" s="156" t="str">
        <f>IF(BS_CONTROLE[[#This Row],[DATA]]="","",WEEKNUM(BS_CONTROLE[[#This Row],[DATA]]))</f>
        <v/>
      </c>
      <c r="D40" s="202"/>
      <c r="E40" s="239">
        <v>35</v>
      </c>
      <c r="F40" s="142"/>
      <c r="G40" s="177" t="str">
        <f>IF(D40="","*",VLOOKUP(F40,BS_ATIVIDADE[],3,FALSE))</f>
        <v>*</v>
      </c>
      <c r="H40" s="200"/>
      <c r="I40" s="158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6"/>
      <c r="AV40" s="166"/>
      <c r="AW40" s="15"/>
      <c r="AX40" s="15"/>
      <c r="AY40" s="12" t="str">
        <f t="shared" si="2"/>
        <v>*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7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0"/>
        <v/>
      </c>
      <c r="BU40" s="8"/>
    </row>
    <row r="41" spans="1:73">
      <c r="A41" s="147" t="str">
        <f t="shared" si="1"/>
        <v/>
      </c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>
      <c r="A42" s="147" t="str">
        <f t="shared" si="1"/>
        <v/>
      </c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147" t="str">
        <f t="shared" si="1"/>
        <v/>
      </c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147" t="str">
        <f t="shared" si="1"/>
        <v>ANTÔNIO (TP-713)45964</v>
      </c>
      <c r="B44" s="114">
        <v>45964</v>
      </c>
      <c r="C44" s="156">
        <f>IF(BS_CONTROLE[[#This Row],[DATA]]="","",WEEKNUM(BS_CONTROLE[[#This Row],[DATA]]))</f>
        <v>45</v>
      </c>
      <c r="D44" s="157" t="s">
        <v>937</v>
      </c>
      <c r="E44" s="239">
        <v>39</v>
      </c>
      <c r="F44" s="142" t="s">
        <v>874</v>
      </c>
      <c r="G44" s="177" t="str">
        <f>IF(D44="","*",VLOOKUP(F44,BS_ATIVIDADE[],3,FALSE))</f>
        <v>SOLDA</v>
      </c>
      <c r="H44" s="187" t="s">
        <v>35</v>
      </c>
      <c r="I44" s="118" t="s">
        <v>520</v>
      </c>
      <c r="J44" s="117">
        <v>71</v>
      </c>
      <c r="K44" s="117">
        <v>244</v>
      </c>
      <c r="L44" s="117" t="s">
        <v>520</v>
      </c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4" s="141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4" s="118">
        <v>0.375</v>
      </c>
      <c r="P44" s="118">
        <v>6.25E-2</v>
      </c>
      <c r="Q44" s="117">
        <v>1</v>
      </c>
      <c r="R44" s="10" t="str">
        <f>IFERROR(_xlfn.XLOOKUP(F44, BS_ATIVIDADE[ATIVIDADE],BS_ATIVIDADE[UNIDADE] ), "*")</f>
        <v>Nº DE SOLDA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4" s="117" t="s">
        <v>1177</v>
      </c>
      <c r="W44" s="117" t="s">
        <v>1175</v>
      </c>
      <c r="X44" s="116" t="s">
        <v>522</v>
      </c>
      <c r="Y44" s="143"/>
      <c r="Z44" s="116"/>
      <c r="AA44" s="117" t="s">
        <v>520</v>
      </c>
      <c r="AB44" s="115" t="s">
        <v>520</v>
      </c>
      <c r="AC44" s="115" t="s">
        <v>520</v>
      </c>
      <c r="AD44" s="119" t="s">
        <v>520</v>
      </c>
      <c r="AE44" s="119" t="s">
        <v>520</v>
      </c>
      <c r="AF44" s="119" t="s">
        <v>520</v>
      </c>
      <c r="AG44" s="119" t="s">
        <v>520</v>
      </c>
      <c r="AH44" s="16"/>
      <c r="AI44" s="140"/>
      <c r="AJ44" s="9" t="str">
        <f>IF(BS_CONTROLE[[#This Row],[Atividade]]=0, "-", BS_CONTROLE[[#This Row],[Atividade]])</f>
        <v>PDM - SOLDA</v>
      </c>
      <c r="AK44" s="34" t="str">
        <f>BS_CONTROLE[[#This Row],[Local - Partida]]</f>
        <v>ZTO1</v>
      </c>
      <c r="AL44" s="34" t="str">
        <f>BS_CONTROLE[[#This Row],[Local - Encerramento]]</f>
        <v>-</v>
      </c>
      <c r="AM44" s="117" t="str">
        <f>IF(BS_CONTROLE[[#This Row],[Entre - Estações]]=0, "-", BS_CONTROLE[[#This Row],[Entre - Estações]])</f>
        <v>ZTO-ZOI</v>
      </c>
      <c r="AN44" s="117">
        <f>IF(BS_CONTROLE[[#This Row],[SB]]=0, "-", BS_CONTROLE[[#This Row],[SB]])</f>
        <v>2432441</v>
      </c>
      <c r="AO44" s="117">
        <f>IF(BS_CONTROLE[[#This Row],[SUB]]=0, "-", BS_CONTROLE[[#This Row],[SUB]])</f>
        <v>71</v>
      </c>
      <c r="AP44" s="117">
        <f>BS_CONTROLE[[#This Row],[KM - Inicio]]</f>
        <v>244</v>
      </c>
      <c r="AQ44" s="117">
        <f>BS_CONTROLE[[#This Row],[KM - Inicio]]</f>
        <v>244</v>
      </c>
      <c r="AR44" s="120"/>
      <c r="AS44" s="120"/>
      <c r="AT44" s="120"/>
      <c r="AU44" s="166"/>
      <c r="AV44" s="166"/>
      <c r="AW44" s="15"/>
      <c r="AX44" s="15"/>
      <c r="AY44" s="12">
        <f t="shared" si="2"/>
        <v>0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4" s="187" t="str">
        <f>BS_CONTROLE[[#This Row],[Responsavel pelo boletim]]</f>
        <v>Antônio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Produção e Intervalo</v>
      </c>
      <c r="BR44" s="21">
        <f t="shared" si="7"/>
        <v>0</v>
      </c>
      <c r="BS44" s="21">
        <f t="shared" si="8"/>
        <v>0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4:AF34 AE193:AF193 AE210:AF210 AE225:AF225" name="Range1_1_7_3"/>
    <protectedRange sqref="V40:W40" name="Range1_1_6_1_1"/>
    <protectedRange sqref="AA45:AA47 AA49:AA55 AA68 AA105 AA103 AA101 AA126:AA129 AA171 AA178 AA188 AA203 AA231" name="Range1_1_7_1_1"/>
    <protectedRange sqref="AB45:AE47 AB49:AE55 AB68:AE68 AB105 AD97 AD110 AB103:AE103 AB101 AD105:AE105 AB126 AB129 AD129:AE129 AB127:AE128 AB171 AD171:AE171 AB178 AD178:AE178 AB188 AD188:AE188 AB203 AD203:AE203 AB231 AD231:AE231" name="Range1_1_7_34_2"/>
    <protectedRange sqref="AF45:AF47 AF49:AF55 AF68 AF105 AF103 AF127:AF129 AF171 AF178 AF188 AF203 AF231" name="Range1_1_8_27_2"/>
    <protectedRange sqref="V41:W43" name="Range1_1_6_36_1"/>
    <protectedRange sqref="AA41:AE43" name="Range1_1_7_34_1_1"/>
    <protectedRange sqref="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 AA39:AE39" name="Range1_1_7_35_1_3_2"/>
    <protectedRange sqref="AF7 AF11 AF21 AF39" name="Range1_1_8_28_3_2"/>
    <protectedRange sqref="V23:W23 V33:W33" name="Range1_1_6_6_1"/>
    <protectedRange sqref="Z23:AE23 X23" name="Range1_1_7_4_1"/>
    <protectedRange sqref="AF23" name="Range1_1_8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AI6:AI59 AI60:AJ60 AI61:AI783 F97:F111 F412:F784 F786 F113:F410 F6:F95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1178</v>
      </c>
      <c r="V1" s="279"/>
      <c r="W1" s="279"/>
    </row>
    <row r="2" spans="1:23" s="91" customFormat="1">
      <c r="A2" s="94" t="s">
        <v>1179</v>
      </c>
      <c r="B2" s="94" t="s">
        <v>1180</v>
      </c>
      <c r="C2" s="94" t="s">
        <v>511</v>
      </c>
      <c r="D2" s="95" t="s">
        <v>1064</v>
      </c>
      <c r="E2" s="95" t="s">
        <v>1065</v>
      </c>
      <c r="F2" s="95" t="s">
        <v>1181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1182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45964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45964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45964</v>
      </c>
      <c r="G30" s="180" t="str">
        <f>IF(SP_NORTE!D33="","*",SP_NORTE!D33)</f>
        <v>A73</v>
      </c>
      <c r="H30" s="180" t="str">
        <f>IF(SP_NORTE!F33="","*",SP_NORTE!F33)</f>
        <v>DETECÇÃO - RONDA 7 DIAS</v>
      </c>
      <c r="I30" s="180" t="str">
        <f>IF(SP_NORTE!H33="","*",SP_NORTE!H33)</f>
        <v>ZPN</v>
      </c>
      <c r="J30" s="180" t="str">
        <f>IF(SP_NORTE!I33="","*",SP_NORTE!I33)</f>
        <v>ZMO</v>
      </c>
      <c r="K30" s="171" t="str">
        <f>IF(SP_NORTE!M33="","*",SP_NORTE!M33)</f>
        <v>ZPN-ZMO</v>
      </c>
      <c r="L30" s="171" t="str">
        <f>IF(SP_NORTE!N33="","*",SP_NORTE!N33)</f>
        <v>ZPNZMO</v>
      </c>
      <c r="M30" s="172">
        <f>IF(SP_NORTE!J33="","*",SP_NORTE!J33)</f>
        <v>73</v>
      </c>
      <c r="N30" s="179">
        <f>IF(SP_NORTE!K33="","*",SP_NORTE!K33)</f>
        <v>128.09899999999999</v>
      </c>
      <c r="O30" s="179">
        <f>IF(SP_NORTE!L33="","*",SP_NORTE!L33)</f>
        <v>225.15700000000001</v>
      </c>
      <c r="P30" s="178">
        <f>IF(SP_NORTE!O33="","*",SP_NORTE!O33)</f>
        <v>0.375</v>
      </c>
      <c r="Q30" s="178">
        <f>IF(SP_NORTE!P33="","*",SP_NORTE!P33)</f>
        <v>4.1666666666666664E-2</v>
      </c>
      <c r="R30" s="180" t="str">
        <f>IF(SP_NORTE!Q33="","*",CONCATENATE(SP_NORTE!Q33," ",SP_NORTE!R33))</f>
        <v>97 KM</v>
      </c>
      <c r="S30" s="180" t="str">
        <f>IF(SP_NORTE!V33="","*",SP_NORTE!V33)</f>
        <v>Generoso</v>
      </c>
      <c r="T30" s="180" t="str">
        <f>IF(SP_NORTE!W33="","*",SP_NORTE!W33)</f>
        <v>Inspeção R7D entre ZTO-ZCZ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Oportunidade</v>
      </c>
      <c r="C33" s="181" t="str">
        <f>IF(SP_NORTE!Z36="","*",SP_NORTE!Z36)</f>
        <v>*</v>
      </c>
      <c r="D33" s="171" t="str">
        <f>IF(SP_NORTE!S36="","*",SP_NORTE!S36)</f>
        <v>SP NORTE</v>
      </c>
      <c r="E33" s="171" t="str">
        <f>IF(SP_NORTE!T36="","*",SP_NORTE!T36)</f>
        <v>ZCZ-ZTI</v>
      </c>
      <c r="F33" s="180">
        <f>IF(SP_NORTE!B36="","*",SP_NORTE!B36)</f>
        <v>45964</v>
      </c>
      <c r="G33" s="180" t="str">
        <f>IF(SP_NORTE!D36="","*",SP_NORTE!D36)</f>
        <v>DANILO (TP-867)</v>
      </c>
      <c r="H33" s="180" t="str">
        <f>IF(SP_NORTE!F36="","*",SP_NORTE!F36)</f>
        <v>MODERNIZAÇÃO - SOLDA</v>
      </c>
      <c r="I33" s="180" t="str">
        <f>IF(SP_NORTE!H36="","*",SP_NORTE!H36)</f>
        <v>-</v>
      </c>
      <c r="J33" s="180" t="str">
        <f>IF(SP_NORTE!I36="","*",SP_NORTE!I36)</f>
        <v>-</v>
      </c>
      <c r="K33" s="171" t="str">
        <f>IF(SP_NORTE!M36="","*",SP_NORTE!M36)</f>
        <v>ZDG-ZTN</v>
      </c>
      <c r="L33" s="171" t="str">
        <f>IF(SP_NORTE!N36="","*",SP_NORTE!N36)</f>
        <v>ZDGK58</v>
      </c>
      <c r="M33" s="172">
        <f>IF(SP_NORTE!J36="","*",SP_NORTE!J36)</f>
        <v>73</v>
      </c>
      <c r="N33" s="179">
        <f>IF(SP_NORTE!K36="","*",SP_NORTE!K36)</f>
        <v>57.127000000000002</v>
      </c>
      <c r="O33" s="179" t="str">
        <f>IF(SP_NORTE!L36="","*",SP_NORTE!L36)</f>
        <v>-</v>
      </c>
      <c r="P33" s="178">
        <f>IF(SP_NORTE!O36="","*",SP_NORTE!O36)</f>
        <v>0.375</v>
      </c>
      <c r="Q33" s="178">
        <f>IF(SP_NORTE!P36="","*",SP_NORTE!P36)</f>
        <v>6.25E-2</v>
      </c>
      <c r="R33" s="180" t="str">
        <f>IF(SP_NORTE!Q36="","*",CONCATENATE(SP_NORTE!Q36," ",SP_NORTE!R36))</f>
        <v>1 Nº DE SOLDA</v>
      </c>
      <c r="S33" s="180" t="str">
        <f>IF(SP_NORTE!V36="","*",SP_NORTE!V36)</f>
        <v>Luiz Granado</v>
      </c>
      <c r="T33" s="180" t="str">
        <f>IF(SP_NORTE!W36="","*",SP_NORTE!W36)</f>
        <v>Solda - Condicionado à temperatura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Oportunidade</v>
      </c>
      <c r="C34" s="181" t="str">
        <f>IF(SP_NORTE!Z37="","*",SP_NORTE!Z37)</f>
        <v>*</v>
      </c>
      <c r="D34" s="171" t="str">
        <f>IF(SP_NORTE!S37="","*",SP_NORTE!S37)</f>
        <v>SP NORTE</v>
      </c>
      <c r="E34" s="171" t="str">
        <f>IF(SP_NORTE!T37="","*",SP_NORTE!T37)</f>
        <v>ZCZ-ZTI</v>
      </c>
      <c r="F34" s="180">
        <f>IF(SP_NORTE!B37="","*",SP_NORTE!B37)</f>
        <v>45964</v>
      </c>
      <c r="G34" s="180" t="str">
        <f>IF(SP_NORTE!D37="","*",SP_NORTE!D37)</f>
        <v>IGOR (TP 869)</v>
      </c>
      <c r="H34" s="180" t="str">
        <f>IF(SP_NORTE!F37="","*",SP_NORTE!F37)</f>
        <v>MODERNIZAÇÃO - SOLDA</v>
      </c>
      <c r="I34" s="180" t="str">
        <f>IF(SP_NORTE!H37="","*",SP_NORTE!H37)</f>
        <v>-</v>
      </c>
      <c r="J34" s="180" t="str">
        <f>IF(SP_NORTE!I37="","*",SP_NORTE!I37)</f>
        <v>-</v>
      </c>
      <c r="K34" s="171" t="str">
        <f>IF(SP_NORTE!M37="","*",SP_NORTE!M37)</f>
        <v>ZDG-ZTN</v>
      </c>
      <c r="L34" s="171" t="str">
        <f>IF(SP_NORTE!N37="","*",SP_NORTE!N37)</f>
        <v>ZDGK58</v>
      </c>
      <c r="M34" s="172">
        <f>IF(SP_NORTE!J37="","*",SP_NORTE!J37)</f>
        <v>73</v>
      </c>
      <c r="N34" s="179">
        <f>IF(SP_NORTE!K37="","*",SP_NORTE!K37)</f>
        <v>56.826000000000001</v>
      </c>
      <c r="O34" s="179" t="str">
        <f>IF(SP_NORTE!L37="","*",SP_NORTE!L37)</f>
        <v>-</v>
      </c>
      <c r="P34" s="178">
        <f>IF(SP_NORTE!O37="","*",SP_NORTE!O37)</f>
        <v>0.375</v>
      </c>
      <c r="Q34" s="178">
        <f>IF(SP_NORTE!P37="","*",SP_NORTE!P37)</f>
        <v>6.25E-2</v>
      </c>
      <c r="R34" s="180" t="str">
        <f>IF(SP_NORTE!Q37="","*",CONCATENATE(SP_NORTE!Q37," ",SP_NORTE!R37))</f>
        <v>1 Nº DE SOLDA</v>
      </c>
      <c r="S34" s="180" t="str">
        <f>IF(SP_NORTE!V37="","*",SP_NORTE!V37)</f>
        <v>Luiz Granado</v>
      </c>
      <c r="T34" s="180" t="str">
        <f>IF(SP_NORTE!W37="","*",SP_NORTE!W37)</f>
        <v>Solda - Condicionado à temperatura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Oportunidade</v>
      </c>
      <c r="C35" s="181" t="str">
        <f>IF(SP_NORTE!Z38="","*",SP_NORTE!Z38)</f>
        <v>*</v>
      </c>
      <c r="D35" s="171" t="str">
        <f>IF(SP_NORTE!S38="","*",SP_NORTE!S38)</f>
        <v>SP NORTE</v>
      </c>
      <c r="E35" s="171" t="str">
        <f>IF(SP_NORTE!T38="","*",SP_NORTE!T38)</f>
        <v>ZCZ-ZTI</v>
      </c>
      <c r="F35" s="180">
        <f>IF(SP_NORTE!B38="","*",SP_NORTE!B38)</f>
        <v>45964</v>
      </c>
      <c r="G35" s="180" t="str">
        <f>IF(SP_NORTE!D38="","*",SP_NORTE!D38)</f>
        <v>MAURO TP-868)</v>
      </c>
      <c r="H35" s="180" t="str">
        <f>IF(SP_NORTE!F38="","*",SP_NORTE!F38)</f>
        <v>MODERNIZAÇÃO - SOLDA</v>
      </c>
      <c r="I35" s="180" t="str">
        <f>IF(SP_NORTE!H38="","*",SP_NORTE!H38)</f>
        <v>-</v>
      </c>
      <c r="J35" s="180" t="str">
        <f>IF(SP_NORTE!I38="","*",SP_NORTE!I38)</f>
        <v>-</v>
      </c>
      <c r="K35" s="171" t="str">
        <f>IF(SP_NORTE!M38="","*",SP_NORTE!M38)</f>
        <v>ZDG-ZTN</v>
      </c>
      <c r="L35" s="171" t="str">
        <f>IF(SP_NORTE!N38="","*",SP_NORTE!N38)</f>
        <v>ZDGK58</v>
      </c>
      <c r="M35" s="172">
        <f>IF(SP_NORTE!J38="","*",SP_NORTE!J38)</f>
        <v>73</v>
      </c>
      <c r="N35" s="179">
        <f>IF(SP_NORTE!K38="","*",SP_NORTE!K38)</f>
        <v>55.252000000000002</v>
      </c>
      <c r="O35" s="179" t="str">
        <f>IF(SP_NORTE!L38="","*",SP_NORTE!L38)</f>
        <v>-</v>
      </c>
      <c r="P35" s="178">
        <f>IF(SP_NORTE!O38="","*",SP_NORTE!O38)</f>
        <v>0.375</v>
      </c>
      <c r="Q35" s="178">
        <f>IF(SP_NORTE!P38="","*",SP_NORTE!P38)</f>
        <v>6.25E-2</v>
      </c>
      <c r="R35" s="180" t="str">
        <f>IF(SP_NORTE!Q38="","*",CONCATENATE(SP_NORTE!Q38," ",SP_NORTE!R38))</f>
        <v>1 Nº DE SOLDA</v>
      </c>
      <c r="S35" s="180" t="str">
        <f>IF(SP_NORTE!V38="","*",SP_NORTE!V38)</f>
        <v>Luiz Granado</v>
      </c>
      <c r="T35" s="180" t="str">
        <f>IF(SP_NORTE!W38="","*",SP_NORTE!W38)</f>
        <v>Solda - Condicionado à temperatura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45964</v>
      </c>
      <c r="G36" s="180" t="str">
        <f>IF(SP_NORTE!D39="","*",SP_NORTE!D39)</f>
        <v>V40</v>
      </c>
      <c r="H36" s="180" t="str">
        <f>IF(SP_NORTE!F39="","*",SP_NORTE!F39)</f>
        <v>MECANIZAÇÃO - SOCADORA</v>
      </c>
      <c r="I36" s="180" t="str">
        <f>IF(SP_NORTE!H39="","*",SP_NORTE!H39)</f>
        <v>ZMAPAT2</v>
      </c>
      <c r="J36" s="180" t="str">
        <f>IF(SP_NORTE!I39="","*",SP_NORTE!I39)</f>
        <v>ZMAPAT2</v>
      </c>
      <c r="K36" s="171" t="str">
        <f>IF(SP_NORTE!M39="","*",SP_NORTE!M39)</f>
        <v>ZTO-ZDZ</v>
      </c>
      <c r="L36" s="171" t="str">
        <f>IF(SP_NORTE!N39="","*",SP_NORTE!N39)</f>
        <v>K14K18</v>
      </c>
      <c r="M36" s="172">
        <f>IF(SP_NORTE!J39="","*",SP_NORTE!J39)</f>
        <v>73</v>
      </c>
      <c r="N36" s="179">
        <f>IF(SP_NORTE!K39="","*",SP_NORTE!K39)</f>
        <v>15.7</v>
      </c>
      <c r="O36" s="179">
        <f>IF(SP_NORTE!L39="","*",SP_NORTE!L39)</f>
        <v>15.5</v>
      </c>
      <c r="P36" s="178">
        <f>IF(SP_NORTE!O39="","*",SP_NORTE!O39)</f>
        <v>0.375</v>
      </c>
      <c r="Q36" s="178">
        <f>IF(SP_NORTE!P39="","*",SP_NORTE!P39)</f>
        <v>8.3333333333333329E-2</v>
      </c>
      <c r="R36" s="180" t="str">
        <f>IF(SP_NORTE!Q39="","*",CONCATENATE(SP_NORTE!Q39," ",SP_NORTE!R39))</f>
        <v>1792 M</v>
      </c>
      <c r="S36" s="180" t="str">
        <f>IF(SP_NORTE!V39="","*",SP_NORTE!V39)</f>
        <v>Antonioni</v>
      </c>
      <c r="T36" s="180" t="str">
        <f>IF(SP_NORTE!W39="","*",SP_NORTE!W39)</f>
        <v xml:space="preserve">Socaria no local do acidente - Km 15 SB K14K18 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-</v>
      </c>
      <c r="E37" s="171" t="str">
        <f>IF(SP_NORTE!T40="","*",SP_NORTE!T40)</f>
        <v>-</v>
      </c>
      <c r="F37" s="180" t="str">
        <f>IF(SP_NORTE!B40="","*",SP_NORTE!B40)</f>
        <v>*</v>
      </c>
      <c r="G37" s="180" t="str">
        <f>IF(SP_NORTE!D40="","*",SP_NORTE!D40)</f>
        <v>*</v>
      </c>
      <c r="H37" s="180" t="str">
        <f>IF(SP_NORTE!F40="","*",SP_NORTE!F40)</f>
        <v>*</v>
      </c>
      <c r="I37" s="180" t="str">
        <f>IF(SP_NORTE!H40="","*",SP_NORTE!H40)</f>
        <v>*</v>
      </c>
      <c r="J37" s="180" t="str">
        <f>IF(SP_NORTE!I40="","*",SP_NORTE!I40)</f>
        <v>*</v>
      </c>
      <c r="K37" s="171" t="str">
        <f>IF(SP_NORTE!M40="","*",SP_NORTE!M40)</f>
        <v>-</v>
      </c>
      <c r="L37" s="171" t="str">
        <f>IF(SP_NORTE!N40="","*",SP_NORTE!N40)</f>
        <v>-</v>
      </c>
      <c r="M37" s="172" t="str">
        <f>IF(SP_NORTE!J40="","*",SP_NORTE!J40)</f>
        <v>*</v>
      </c>
      <c r="N37" s="179" t="str">
        <f>IF(SP_NORTE!K40="","*",SP_NORTE!K40)</f>
        <v>*</v>
      </c>
      <c r="O37" s="179" t="str">
        <f>IF(SP_NORTE!L40="","*",SP_NORTE!L40)</f>
        <v>*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*</v>
      </c>
      <c r="T37" s="180" t="str">
        <f>IF(SP_NORTE!W40="","*",SP_NORTE!W40)</f>
        <v>*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Oportunidade</v>
      </c>
      <c r="C41" s="181" t="str">
        <f>IF(SP_NORTE!Z44="","*",SP_NORTE!Z44)</f>
        <v>*</v>
      </c>
      <c r="D41" s="171" t="str">
        <f>IF(SP_NORTE!S44="","*",SP_NORTE!S44)</f>
        <v>SP NORTE</v>
      </c>
      <c r="E41" s="171" t="str">
        <f>IF(SP_NORTE!T44="","*",SP_NORTE!T44)</f>
        <v>ZCZ-ZTI</v>
      </c>
      <c r="F41" s="180">
        <f>IF(SP_NORTE!B44="","*",SP_NORTE!B44)</f>
        <v>45964</v>
      </c>
      <c r="G41" s="180" t="str">
        <f>IF(SP_NORTE!D44="","*",SP_NORTE!D44)</f>
        <v>ANTÔNIO (TP-713)</v>
      </c>
      <c r="H41" s="180" t="str">
        <f>IF(SP_NORTE!F44="","*",SP_NORTE!F44)</f>
        <v>PDM - SOLDA</v>
      </c>
      <c r="I41" s="180" t="str">
        <f>IF(SP_NORTE!H44="","*",SP_NORTE!H44)</f>
        <v>ZTO1</v>
      </c>
      <c r="J41" s="180" t="str">
        <f>IF(SP_NORTE!I44="","*",SP_NORTE!I44)</f>
        <v>-</v>
      </c>
      <c r="K41" s="171" t="str">
        <f>IF(SP_NORTE!M44="","*",SP_NORTE!M44)</f>
        <v>ZTO-ZOI</v>
      </c>
      <c r="L41" s="171">
        <f>IF(SP_NORTE!N44="","*",SP_NORTE!N44)</f>
        <v>2432441</v>
      </c>
      <c r="M41" s="172">
        <f>IF(SP_NORTE!J44="","*",SP_NORTE!J44)</f>
        <v>71</v>
      </c>
      <c r="N41" s="179">
        <f>IF(SP_NORTE!K44="","*",SP_NORTE!K44)</f>
        <v>244</v>
      </c>
      <c r="O41" s="179" t="str">
        <f>IF(SP_NORTE!L44="","*",SP_NORTE!L44)</f>
        <v>-</v>
      </c>
      <c r="P41" s="178">
        <f>IF(SP_NORTE!O44="","*",SP_NORTE!O44)</f>
        <v>0.375</v>
      </c>
      <c r="Q41" s="178">
        <f>IF(SP_NORTE!P44="","*",SP_NORTE!P44)</f>
        <v>6.25E-2</v>
      </c>
      <c r="R41" s="180" t="str">
        <f>IF(SP_NORTE!Q44="","*",CONCATENATE(SP_NORTE!Q44," ",SP_NORTE!R44))</f>
        <v>1 Nº DE SOLDA</v>
      </c>
      <c r="S41" s="180" t="str">
        <f>IF(SP_NORTE!V44="","*",SP_NORTE!V44)</f>
        <v>Antônio</v>
      </c>
      <c r="T41" s="180" t="str">
        <f>IF(SP_NORTE!W44="","*",SP_NORTE!W44)</f>
        <v>Solda - Condicionado à temperatura</v>
      </c>
      <c r="U41" s="169" t="str">
        <f ca="1">_xlfn.XLOOKUP(G41&amp;$U$2,BS_CONTROLE[CHAVE],BS_CONTROLE[Quantidade_11],"-")</f>
        <v>-</v>
      </c>
      <c r="V41" s="169">
        <f ca="1">_xlfn.XLOOKUP(G41&amp;$V$2,BS_CONTROLE[CHAVE],BS_CONTROLE[Quantidade_11],"-")</f>
        <v>0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1184</v>
      </c>
      <c r="D5" s="281"/>
      <c r="E5" s="281"/>
      <c r="F5" s="281"/>
      <c r="G5" s="281"/>
      <c r="H5" s="281"/>
      <c r="I5" s="281"/>
      <c r="J5" s="282"/>
      <c r="K5" s="283" t="s">
        <v>1185</v>
      </c>
      <c r="L5" s="284"/>
      <c r="M5" s="284"/>
      <c r="N5" s="284"/>
      <c r="O5" s="285" t="s">
        <v>1186</v>
      </c>
      <c r="P5" s="286"/>
    </row>
    <row r="6" spans="1:16" s="81" customFormat="1" ht="15" customHeight="1">
      <c r="A6" s="73" t="s">
        <v>1181</v>
      </c>
      <c r="B6" s="82" t="s">
        <v>1180</v>
      </c>
      <c r="C6" s="83" t="s">
        <v>1064</v>
      </c>
      <c r="D6" s="84" t="s">
        <v>1065</v>
      </c>
      <c r="E6" s="83" t="s">
        <v>1187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1188</v>
      </c>
      <c r="M6" s="87" t="s">
        <v>710</v>
      </c>
      <c r="N6" s="88" t="s">
        <v>1059</v>
      </c>
      <c r="O6" s="204" t="s">
        <v>1102</v>
      </c>
      <c r="P6" s="149" t="s">
        <v>1189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45964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45964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>
        <f>IF(SP_NORTE!B33="","*",SP_NORTE!B33)</f>
        <v>45964</v>
      </c>
      <c r="B34" s="90" t="str">
        <f>IF(SP_NORTE!X33="","*",SP_NORTE!X33)</f>
        <v>*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A73</v>
      </c>
      <c r="F34" s="90" t="str">
        <f>IF(SP_NORTE!H33="","*",SP_NORTE!H33)</f>
        <v>ZPN</v>
      </c>
      <c r="G34" s="90" t="str">
        <f>IF(SP_NORTE!M33="","*",SP_NORTE!M33)</f>
        <v>ZPN-ZMO</v>
      </c>
      <c r="H34" s="129">
        <f>IF(SP_NORTE!K33="","*",SP_NORTE!K33)</f>
        <v>128.09899999999999</v>
      </c>
      <c r="I34" s="126">
        <f>IF(SP_NORTE!O33="","*",SP_NORTE!O33)</f>
        <v>0.375</v>
      </c>
      <c r="J34" s="126">
        <f>IF(SP_NORTE!P33="","*",SP_NORTE!P33)</f>
        <v>4.1666666666666664E-2</v>
      </c>
      <c r="K34" s="90" t="str">
        <f>IF(SP_NORTE!AK33="","*",SP_NORTE!AK33)</f>
        <v>ZPN</v>
      </c>
      <c r="L34" s="90" t="str">
        <f>IF(SP_NORTE!AM33="","*",SP_NORTE!AM33)</f>
        <v>ZPN-ZMO</v>
      </c>
      <c r="M34" s="90">
        <f>IF(SP_NORTE!AP33="","*",SP_NORTE!AP33)</f>
        <v>128.09899999999999</v>
      </c>
      <c r="N34" s="90" t="str">
        <f>IF(SP_NORTE!AM33="","*",SP_NORTE!AM33)</f>
        <v>ZPN-ZMO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>
        <f>IF(SP_NORTE!B36="","*",SP_NORTE!B36)</f>
        <v>45964</v>
      </c>
      <c r="B37" s="90" t="str">
        <f>IF(SP_NORTE!X36="","*",SP_NORTE!X36)</f>
        <v>Oportunidade</v>
      </c>
      <c r="C37" s="90" t="str">
        <f>IF(SP_NORTE!S36="","*",SP_NORTE!S36)</f>
        <v>SP NORTE</v>
      </c>
      <c r="D37" s="90" t="str">
        <f>IF(SP_NORTE!T36="","*",SP_NORTE!T36)</f>
        <v>ZCZ-ZTI</v>
      </c>
      <c r="E37" s="90" t="str">
        <f>IF(SP_NORTE!D36="","*",SP_NORTE!D36)</f>
        <v>DANILO (TP-867)</v>
      </c>
      <c r="F37" s="90" t="str">
        <f>IF(SP_NORTE!H36="","*",SP_NORTE!H36)</f>
        <v>-</v>
      </c>
      <c r="G37" s="90" t="str">
        <f>IF(SP_NORTE!M36="","*",SP_NORTE!M36)</f>
        <v>ZDG-ZTN</v>
      </c>
      <c r="H37" s="129">
        <f>IF(SP_NORTE!K36="","*",SP_NORTE!K36)</f>
        <v>57.127000000000002</v>
      </c>
      <c r="I37" s="126">
        <f>IF(SP_NORTE!O36="","*",SP_NORTE!O36)</f>
        <v>0.375</v>
      </c>
      <c r="J37" s="126">
        <f>IF(SP_NORTE!P36="","*",SP_NORTE!P36)</f>
        <v>6.25E-2</v>
      </c>
      <c r="K37" s="90" t="str">
        <f>IF(SP_NORTE!AK36="","*",SP_NORTE!AK36)</f>
        <v>-</v>
      </c>
      <c r="L37" s="90" t="str">
        <f>IF(SP_NORTE!AM36="","*",SP_NORTE!AM36)</f>
        <v>ZDG-ZTN</v>
      </c>
      <c r="M37" s="90">
        <f>IF(SP_NORTE!AP36="","*",SP_NORTE!AP36)</f>
        <v>57.127000000000002</v>
      </c>
      <c r="N37" s="90" t="str">
        <f>IF(SP_NORTE!AM36="","*",SP_NORTE!AM36)</f>
        <v>ZDG-ZTN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>
        <f>IF(SP_NORTE!B37="","*",SP_NORTE!B37)</f>
        <v>45964</v>
      </c>
      <c r="B38" s="90" t="str">
        <f>IF(SP_NORTE!X37="","*",SP_NORTE!X37)</f>
        <v>Oportunidade</v>
      </c>
      <c r="C38" s="90" t="str">
        <f>IF(SP_NORTE!S37="","*",SP_NORTE!S37)</f>
        <v>SP NORTE</v>
      </c>
      <c r="D38" s="90" t="str">
        <f>IF(SP_NORTE!T37="","*",SP_NORTE!T37)</f>
        <v>ZCZ-ZTI</v>
      </c>
      <c r="E38" s="90" t="str">
        <f>IF(SP_NORTE!D37="","*",SP_NORTE!D37)</f>
        <v>IGOR (TP 869)</v>
      </c>
      <c r="F38" s="90" t="str">
        <f>IF(SP_NORTE!H37="","*",SP_NORTE!H37)</f>
        <v>-</v>
      </c>
      <c r="G38" s="90" t="str">
        <f>IF(SP_NORTE!M37="","*",SP_NORTE!M37)</f>
        <v>ZDG-ZTN</v>
      </c>
      <c r="H38" s="129">
        <f>IF(SP_NORTE!K37="","*",SP_NORTE!K37)</f>
        <v>56.826000000000001</v>
      </c>
      <c r="I38" s="126">
        <f>IF(SP_NORTE!O37="","*",SP_NORTE!O37)</f>
        <v>0.375</v>
      </c>
      <c r="J38" s="126">
        <f>IF(SP_NORTE!P37="","*",SP_NORTE!P37)</f>
        <v>6.25E-2</v>
      </c>
      <c r="K38" s="90" t="str">
        <f>IF(SP_NORTE!AK37="","*",SP_NORTE!AK37)</f>
        <v>-</v>
      </c>
      <c r="L38" s="90" t="str">
        <f>IF(SP_NORTE!AM37="","*",SP_NORTE!AM37)</f>
        <v>ZDG-ZTN</v>
      </c>
      <c r="M38" s="90">
        <f>IF(SP_NORTE!AP37="","*",SP_NORTE!AP37)</f>
        <v>56.826000000000001</v>
      </c>
      <c r="N38" s="90" t="str">
        <f>IF(SP_NORTE!AM37="","*",SP_NORTE!AM37)</f>
        <v>ZDG-ZTN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>
        <f>IF(SP_NORTE!B38="","*",SP_NORTE!B38)</f>
        <v>45964</v>
      </c>
      <c r="B39" s="90" t="str">
        <f>IF(SP_NORTE!X38="","*",SP_NORTE!X38)</f>
        <v>Oportunidade</v>
      </c>
      <c r="C39" s="90" t="str">
        <f>IF(SP_NORTE!S38="","*",SP_NORTE!S38)</f>
        <v>SP NORTE</v>
      </c>
      <c r="D39" s="90" t="str">
        <f>IF(SP_NORTE!T38="","*",SP_NORTE!T38)</f>
        <v>ZCZ-ZTI</v>
      </c>
      <c r="E39" s="90" t="str">
        <f>IF(SP_NORTE!D38="","*",SP_NORTE!D38)</f>
        <v>MAURO TP-868)</v>
      </c>
      <c r="F39" s="90" t="str">
        <f>IF(SP_NORTE!H38="","*",SP_NORTE!H38)</f>
        <v>-</v>
      </c>
      <c r="G39" s="90" t="str">
        <f>IF(SP_NORTE!M38="","*",SP_NORTE!M38)</f>
        <v>ZDG-ZTN</v>
      </c>
      <c r="H39" s="129">
        <f>IF(SP_NORTE!K38="","*",SP_NORTE!K38)</f>
        <v>55.252000000000002</v>
      </c>
      <c r="I39" s="126">
        <f>IF(SP_NORTE!O38="","*",SP_NORTE!O38)</f>
        <v>0.375</v>
      </c>
      <c r="J39" s="126">
        <f>IF(SP_NORTE!P38="","*",SP_NORTE!P38)</f>
        <v>6.25E-2</v>
      </c>
      <c r="K39" s="90" t="str">
        <f>IF(SP_NORTE!AK38="","*",SP_NORTE!AK38)</f>
        <v>-</v>
      </c>
      <c r="L39" s="90" t="str">
        <f>IF(SP_NORTE!AM38="","*",SP_NORTE!AM38)</f>
        <v>ZDG-ZTN</v>
      </c>
      <c r="M39" s="90">
        <f>IF(SP_NORTE!AP38="","*",SP_NORTE!AP38)</f>
        <v>55.252000000000002</v>
      </c>
      <c r="N39" s="90" t="str">
        <f>IF(SP_NORTE!AM38="","*",SP_NORTE!AM38)</f>
        <v>ZDG-ZTN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>
        <f>IF(SP_NORTE!B39="","*",SP_NORTE!B39)</f>
        <v>45964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V40</v>
      </c>
      <c r="F40" s="90" t="str">
        <f>IF(SP_NORTE!H39="","*",SP_NORTE!H39)</f>
        <v>ZMAPAT2</v>
      </c>
      <c r="G40" s="90" t="str">
        <f>IF(SP_NORTE!M39="","*",SP_NORTE!M39)</f>
        <v>ZTO-ZDZ</v>
      </c>
      <c r="H40" s="129">
        <f>IF(SP_NORTE!K39="","*",SP_NORTE!K39)</f>
        <v>15.7</v>
      </c>
      <c r="I40" s="126">
        <f>IF(SP_NORTE!O39="","*",SP_NORTE!O39)</f>
        <v>0.375</v>
      </c>
      <c r="J40" s="126">
        <f>IF(SP_NORTE!P39="","*",SP_NORTE!P39)</f>
        <v>8.3333333333333329E-2</v>
      </c>
      <c r="K40" s="90" t="str">
        <f>IF(SP_NORTE!AK39="","*",SP_NORTE!AK39)</f>
        <v>ZMAPAT2</v>
      </c>
      <c r="L40" s="90" t="str">
        <f>IF(SP_NORTE!AM39="","*",SP_NORTE!AM39)</f>
        <v>ZTO-ZDZ</v>
      </c>
      <c r="M40" s="90">
        <f>IF(SP_NORTE!AP39="","*",SP_NORTE!AP39)</f>
        <v>15.7</v>
      </c>
      <c r="N40" s="90" t="str">
        <f>IF(SP_NORTE!AM39="","*",SP_NORTE!AM39)</f>
        <v>ZTO-ZDZ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 t="str">
        <f>IF(SP_NORTE!B40="","*",SP_NORTE!B40)</f>
        <v>*</v>
      </c>
      <c r="B41" s="90" t="str">
        <f>IF(SP_NORTE!X40="","*",SP_NORTE!X40)</f>
        <v>*</v>
      </c>
      <c r="C41" s="90" t="str">
        <f>IF(SP_NORTE!S40="","*",SP_NORTE!S40)</f>
        <v>-</v>
      </c>
      <c r="D41" s="90" t="str">
        <f>IF(SP_NORTE!T40="","*",SP_NORTE!T40)</f>
        <v>-</v>
      </c>
      <c r="E41" s="90" t="str">
        <f>IF(SP_NORTE!D40="","*",SP_NORTE!D40)</f>
        <v>*</v>
      </c>
      <c r="F41" s="90" t="str">
        <f>IF(SP_NORTE!H40="","*",SP_NORTE!H40)</f>
        <v>*</v>
      </c>
      <c r="G41" s="90" t="str">
        <f>IF(SP_NORTE!M40="","*",SP_NORTE!M40)</f>
        <v>-</v>
      </c>
      <c r="H41" s="129" t="str">
        <f>IF(SP_NORTE!K40="","*",SP_NORTE!K40)</f>
        <v>*</v>
      </c>
      <c r="I41" s="126" t="str">
        <f>IF(SP_NORTE!O40="","*",SP_NORTE!O40)</f>
        <v>*</v>
      </c>
      <c r="J41" s="126" t="str">
        <f>IF(SP_NORTE!P40="","*",SP_NORTE!P40)</f>
        <v>*</v>
      </c>
      <c r="K41" s="90">
        <f>IF(SP_NORTE!AK40="","*",SP_NORTE!AK40)</f>
        <v>0</v>
      </c>
      <c r="L41" s="90" t="str">
        <f>IF(SP_NORTE!AM40="","*",SP_NORTE!AM40)</f>
        <v>-</v>
      </c>
      <c r="M41" s="90">
        <f>IF(SP_NORTE!AP40="","*",SP_NORTE!AP40)</f>
        <v>0</v>
      </c>
      <c r="N41" s="90" t="str">
        <f>IF(SP_NORTE!AM40="","*",SP_NORTE!AM40)</f>
        <v>-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>
        <f>IF(SP_NORTE!B44="","*",SP_NORTE!B44)</f>
        <v>45964</v>
      </c>
      <c r="B45" s="90" t="str">
        <f>IF(SP_NORTE!X44="","*",SP_NORTE!X44)</f>
        <v>Oportunidade</v>
      </c>
      <c r="C45" s="90" t="str">
        <f>IF(SP_NORTE!S44="","*",SP_NORTE!S44)</f>
        <v>SP NORTE</v>
      </c>
      <c r="D45" s="90" t="str">
        <f>IF(SP_NORTE!T44="","*",SP_NORTE!T44)</f>
        <v>ZCZ-ZTI</v>
      </c>
      <c r="E45" s="90" t="str">
        <f>IF(SP_NORTE!D44="","*",SP_NORTE!D44)</f>
        <v>ANTÔNIO (TP-713)</v>
      </c>
      <c r="F45" s="90" t="str">
        <f>IF(SP_NORTE!H44="","*",SP_NORTE!H44)</f>
        <v>ZTO1</v>
      </c>
      <c r="G45" s="90" t="str">
        <f>IF(SP_NORTE!M44="","*",SP_NORTE!M44)</f>
        <v>ZTO-ZOI</v>
      </c>
      <c r="H45" s="129">
        <f>IF(SP_NORTE!K44="","*",SP_NORTE!K44)</f>
        <v>244</v>
      </c>
      <c r="I45" s="126">
        <f>IF(SP_NORTE!O44="","*",SP_NORTE!O44)</f>
        <v>0.375</v>
      </c>
      <c r="J45" s="126">
        <f>IF(SP_NORTE!P44="","*",SP_NORTE!P44)</f>
        <v>6.25E-2</v>
      </c>
      <c r="K45" s="90" t="str">
        <f>IF(SP_NORTE!AK44="","*",SP_NORTE!AK44)</f>
        <v>ZTO1</v>
      </c>
      <c r="L45" s="90" t="str">
        <f>IF(SP_NORTE!AM44="","*",SP_NORTE!AM44)</f>
        <v>ZTO-ZOI</v>
      </c>
      <c r="M45" s="90">
        <f>IF(SP_NORTE!AP44="","*",SP_NORTE!AP44)</f>
        <v>244</v>
      </c>
      <c r="N45" s="90" t="str">
        <f>IF(SP_NORTE!AM44="","*",SP_NORTE!AM44)</f>
        <v>ZTO-ZOI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1190</v>
      </c>
      <c r="C2" s="134" t="s">
        <v>1049</v>
      </c>
      <c r="D2" s="83" t="s">
        <v>1051</v>
      </c>
      <c r="E2" s="83" t="s">
        <v>1191</v>
      </c>
      <c r="F2" s="111" t="s">
        <v>1192</v>
      </c>
      <c r="G2" s="83" t="s">
        <v>1193</v>
      </c>
      <c r="H2" s="83" t="s">
        <v>1194</v>
      </c>
      <c r="I2" s="83" t="s">
        <v>1195</v>
      </c>
      <c r="J2" s="83" t="s">
        <v>1196</v>
      </c>
      <c r="K2" s="85" t="s">
        <v>1197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45964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45964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>
        <f>IF(SP_NORTE!B33="","*",SP_NORTE!B33)</f>
        <v>45964</v>
      </c>
      <c r="D30" s="106" t="str">
        <f>IF(SP_NORTE!D33="","*",SP_NORTE!D33)</f>
        <v>A73</v>
      </c>
      <c r="E30" s="106" t="str">
        <f>IF(SP_NORTE!H33="","*",SP_NORTE!H33)</f>
        <v>ZPN</v>
      </c>
      <c r="F30" s="112" t="str">
        <f>IF(SP_NORTE!M33="","*",SP_NORTE!M33)</f>
        <v>ZPN-ZMO</v>
      </c>
      <c r="G30" s="107" t="str">
        <f>IF(SP_NORTE!I33="","*",SP_NORTE!I33)</f>
        <v>ZMO</v>
      </c>
      <c r="H30" s="107" t="str">
        <f>IF(SP_NORTE!AB33="","*",SP_NORTE!AB33)</f>
        <v>-</v>
      </c>
      <c r="I30" s="107" t="str">
        <f>IF(SP_NORTE!AC33="","*",SP_NORTE!AC33)</f>
        <v>-</v>
      </c>
      <c r="J30" s="108" t="str">
        <f>IF(SP_NORTE!AA33="","*",SP_NORTE!AA33)</f>
        <v>-</v>
      </c>
      <c r="K30" s="109" t="str">
        <f>IF(SP_NORTE!AD33="","*",SP_NORTE!AD33)</f>
        <v>-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>
        <f>IF(SP_NORTE!B36="","*",SP_NORTE!B36)</f>
        <v>45964</v>
      </c>
      <c r="D33" s="106" t="str">
        <f>IF(SP_NORTE!D36="","*",SP_NORTE!D36)</f>
        <v>DANILO (TP-867)</v>
      </c>
      <c r="E33" s="106" t="str">
        <f>IF(SP_NORTE!H36="","*",SP_NORTE!H36)</f>
        <v>-</v>
      </c>
      <c r="F33" s="112" t="str">
        <f>IF(SP_NORTE!M36="","*",SP_NORTE!M36)</f>
        <v>ZDG-ZTN</v>
      </c>
      <c r="G33" s="107" t="str">
        <f>IF(SP_NORTE!I36="","*",SP_NORTE!I36)</f>
        <v>-</v>
      </c>
      <c r="H33" s="107" t="str">
        <f>IF(SP_NORTE!AB36="","*",SP_NORTE!AB36)</f>
        <v>-</v>
      </c>
      <c r="I33" s="107" t="str">
        <f>IF(SP_NORTE!AC36="","*",SP_NORTE!AC36)</f>
        <v>-</v>
      </c>
      <c r="J33" s="108" t="str">
        <f>IF(SP_NORTE!AA36="","*",SP_NORTE!AA36)</f>
        <v>-</v>
      </c>
      <c r="K33" s="109" t="str">
        <f>IF(SP_NORTE!AD36="","*",SP_NORTE!AD36)</f>
        <v>-</v>
      </c>
    </row>
    <row r="34" spans="2:11" s="110" customFormat="1" hidden="1">
      <c r="B34" s="106" t="str">
        <f>IF(SP_NORTE!Y37="","*",SP_NORTE!Y37)</f>
        <v>*</v>
      </c>
      <c r="C34" s="107">
        <f>IF(SP_NORTE!B37="","*",SP_NORTE!B37)</f>
        <v>45964</v>
      </c>
      <c r="D34" s="106" t="str">
        <f>IF(SP_NORTE!D37="","*",SP_NORTE!D37)</f>
        <v>IGOR (TP 869)</v>
      </c>
      <c r="E34" s="106" t="str">
        <f>IF(SP_NORTE!H37="","*",SP_NORTE!H37)</f>
        <v>-</v>
      </c>
      <c r="F34" s="112" t="str">
        <f>IF(SP_NORTE!M37="","*",SP_NORTE!M37)</f>
        <v>ZDG-ZTN</v>
      </c>
      <c r="G34" s="107" t="str">
        <f>IF(SP_NORTE!I37="","*",SP_NORTE!I37)</f>
        <v>-</v>
      </c>
      <c r="H34" s="107" t="str">
        <f>IF(SP_NORTE!AB37="","*",SP_NORTE!AB37)</f>
        <v>-</v>
      </c>
      <c r="I34" s="107" t="str">
        <f>IF(SP_NORTE!AC37="","*",SP_NORTE!AC37)</f>
        <v>-</v>
      </c>
      <c r="J34" s="108" t="str">
        <f>IF(SP_NORTE!AA37="","*",SP_NORTE!AA37)</f>
        <v>-</v>
      </c>
      <c r="K34" s="109" t="str">
        <f>IF(SP_NORTE!AD37="","*",SP_NORTE!AD37)</f>
        <v>-</v>
      </c>
    </row>
    <row r="35" spans="2:11" s="110" customFormat="1" hidden="1">
      <c r="B35" s="106" t="str">
        <f>IF(SP_NORTE!Y38="","*",SP_NORTE!Y38)</f>
        <v>*</v>
      </c>
      <c r="C35" s="107">
        <f>IF(SP_NORTE!B38="","*",SP_NORTE!B38)</f>
        <v>45964</v>
      </c>
      <c r="D35" s="106" t="str">
        <f>IF(SP_NORTE!D38="","*",SP_NORTE!D38)</f>
        <v>MAURO TP-868)</v>
      </c>
      <c r="E35" s="106" t="str">
        <f>IF(SP_NORTE!H38="","*",SP_NORTE!H38)</f>
        <v>-</v>
      </c>
      <c r="F35" s="112" t="str">
        <f>IF(SP_NORTE!M38="","*",SP_NORTE!M38)</f>
        <v>ZDG-ZTN</v>
      </c>
      <c r="G35" s="107" t="str">
        <f>IF(SP_NORTE!I38="","*",SP_NORTE!I38)</f>
        <v>-</v>
      </c>
      <c r="H35" s="107" t="str">
        <f>IF(SP_NORTE!AB38="","*",SP_NORTE!AB38)</f>
        <v>-</v>
      </c>
      <c r="I35" s="107" t="str">
        <f>IF(SP_NORTE!AC38="","*",SP_NORTE!AC38)</f>
        <v>-</v>
      </c>
      <c r="J35" s="108" t="str">
        <f>IF(SP_NORTE!AA38="","*",SP_NORTE!AA38)</f>
        <v>-</v>
      </c>
      <c r="K35" s="109" t="str">
        <f>IF(SP_NORTE!AD38="","*",SP_NORTE!AD38)</f>
        <v>-</v>
      </c>
    </row>
    <row r="36" spans="2:11" s="110" customFormat="1" hidden="1">
      <c r="B36" s="106" t="str">
        <f>IF(SP_NORTE!Y39="","*",SP_NORTE!Y39)</f>
        <v>*</v>
      </c>
      <c r="C36" s="107">
        <f>IF(SP_NORTE!B39="","*",SP_NORTE!B39)</f>
        <v>45964</v>
      </c>
      <c r="D36" s="106" t="str">
        <f>IF(SP_NORTE!D39="","*",SP_NORTE!D39)</f>
        <v>V40</v>
      </c>
      <c r="E36" s="106" t="str">
        <f>IF(SP_NORTE!H39="","*",SP_NORTE!H39)</f>
        <v>ZMAPAT2</v>
      </c>
      <c r="F36" s="112" t="str">
        <f>IF(SP_NORTE!M39="","*",SP_NORTE!M39)</f>
        <v>ZTO-ZDZ</v>
      </c>
      <c r="G36" s="107" t="str">
        <f>IF(SP_NORTE!I39="","*",SP_NORTE!I39)</f>
        <v>ZMAPAT2</v>
      </c>
      <c r="H36" s="107" t="str">
        <f>IF(SP_NORTE!AB39="","*",SP_NORTE!AB39)</f>
        <v>FIXO</v>
      </c>
      <c r="I36" s="107" t="str">
        <f>IF(SP_NORTE!AC39="","*",SP_NORTE!AC39)</f>
        <v>ACIONAMENTO</v>
      </c>
      <c r="J36" s="108">
        <f>IF(SP_NORTE!AA39="","*",SP_NORTE!AA39)</f>
        <v>1</v>
      </c>
      <c r="K36" s="109">
        <f>IF(SP_NORTE!AD39="","*",SP_NORTE!AD39)</f>
        <v>0.29166666666666669</v>
      </c>
    </row>
    <row r="37" spans="2:11" s="110" customFormat="1" hidden="1">
      <c r="B37" s="106" t="str">
        <f>IF(SP_NORTE!Y40="","*",SP_NORTE!Y40)</f>
        <v>*</v>
      </c>
      <c r="C37" s="107" t="str">
        <f>IF(SP_NORTE!B40="","*",SP_NORTE!B40)</f>
        <v>*</v>
      </c>
      <c r="D37" s="106" t="str">
        <f>IF(SP_NORTE!D40="","*",SP_NORTE!D40)</f>
        <v>*</v>
      </c>
      <c r="E37" s="106" t="str">
        <f>IF(SP_NORTE!H40="","*",SP_NORTE!H40)</f>
        <v>*</v>
      </c>
      <c r="F37" s="112" t="str">
        <f>IF(SP_NORTE!M40="","*",SP_NORTE!M40)</f>
        <v>-</v>
      </c>
      <c r="G37" s="107" t="str">
        <f>IF(SP_NORTE!I40="","*",SP_NORTE!I40)</f>
        <v>*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>
        <f>IF(SP_NORTE!B44="","*",SP_NORTE!B44)</f>
        <v>45964</v>
      </c>
      <c r="D41" s="106" t="str">
        <f>IF(SP_NORTE!D44="","*",SP_NORTE!D44)</f>
        <v>ANTÔNIO (TP-713)</v>
      </c>
      <c r="E41" s="106" t="str">
        <f>IF(SP_NORTE!H44="","*",SP_NORTE!H44)</f>
        <v>ZTO1</v>
      </c>
      <c r="F41" s="112" t="str">
        <f>IF(SP_NORTE!M44="","*",SP_NORTE!M44)</f>
        <v>ZTO-ZOI</v>
      </c>
      <c r="G41" s="107" t="str">
        <f>IF(SP_NORTE!I44="","*",SP_NORTE!I44)</f>
        <v>-</v>
      </c>
      <c r="H41" s="107" t="str">
        <f>IF(SP_NORTE!AB44="","*",SP_NORTE!AB44)</f>
        <v>-</v>
      </c>
      <c r="I41" s="107" t="str">
        <f>IF(SP_NORTE!AC44="","*",SP_NORTE!AC44)</f>
        <v>-</v>
      </c>
      <c r="J41" s="108" t="str">
        <f>IF(SP_NORTE!AA44="","*",SP_NORTE!AA44)</f>
        <v>-</v>
      </c>
      <c r="K41" s="109" t="str">
        <f>IF(SP_NORTE!AD44="","*",SP_NORTE!AD44)</f>
        <v>-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2025-11-03T16:08:54Z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