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98" documentId="8_{B6337239-1A00-434D-AAD0-422EA1FEB5AE}" xr6:coauthVersionLast="47" xr6:coauthVersionMax="47" xr10:uidLastSave="{210678C0-9977-412C-99BA-6C293B42DC71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57" i="1" a="1"/>
  <c r="N357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R344" i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0" i="1" a="1"/>
  <c r="M360" i="1"/>
  <c r="K357" i="12" s="1"/>
  <c r="N360" i="1" a="1"/>
  <c r="N360" i="1"/>
  <c r="L357" i="12" s="1"/>
  <c r="M362" i="1" a="1"/>
  <c r="M362" i="1"/>
  <c r="K359" i="12" s="1"/>
  <c r="N362" i="1" a="1"/>
  <c r="N362" i="1"/>
  <c r="L359" i="12" s="1"/>
  <c r="M363" i="1" a="1"/>
  <c r="M363" i="1"/>
  <c r="K360" i="12" s="1"/>
  <c r="N363" i="1" a="1"/>
  <c r="N363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6" i="1" a="1"/>
  <c r="M376" i="1"/>
  <c r="K373" i="12" s="1"/>
  <c r="N376" i="1" a="1"/>
  <c r="N376" i="1"/>
  <c r="L373" i="12" s="1"/>
  <c r="M377" i="1" a="1"/>
  <c r="M377" i="1"/>
  <c r="K374" i="12" s="1"/>
  <c r="N377" i="1" a="1"/>
  <c r="N377" i="1"/>
  <c r="L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0" i="1" a="1"/>
  <c r="M380" i="1"/>
  <c r="K377" i="12" s="1"/>
  <c r="N380" i="1" a="1"/>
  <c r="N380" i="1"/>
  <c r="L377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3" i="1" a="1"/>
  <c r="M383" i="1"/>
  <c r="K380" i="12" s="1"/>
  <c r="N383" i="1" a="1"/>
  <c r="N383" i="1"/>
  <c r="L380" i="12" s="1"/>
  <c r="M384" i="1" a="1"/>
  <c r="M384" i="1"/>
  <c r="K381" i="12" s="1"/>
  <c r="N384" i="1" a="1"/>
  <c r="N384" i="1"/>
  <c r="L381" i="12" s="1"/>
  <c r="M385" i="1" a="1"/>
  <c r="M385" i="1"/>
  <c r="K382" i="12" s="1"/>
  <c r="N385" i="1" a="1"/>
  <c r="N385" i="1"/>
  <c r="L382" i="12" s="1"/>
  <c r="M386" i="1" a="1"/>
  <c r="M386" i="1"/>
  <c r="K383" i="12" s="1"/>
  <c r="N386" i="1" a="1"/>
  <c r="N386" i="1"/>
  <c r="L383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89" i="1" a="1"/>
  <c r="M389" i="1"/>
  <c r="K386" i="12" s="1"/>
  <c r="N389" i="1" a="1"/>
  <c r="N389" i="1"/>
  <c r="L386" i="12" s="1"/>
  <c r="M390" i="1" a="1"/>
  <c r="M390" i="1"/>
  <c r="K387" i="12" s="1"/>
  <c r="N390" i="1" a="1"/>
  <c r="N390" i="1"/>
  <c r="L387" i="12" s="1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K214" i="11"/>
  <c r="M214" i="11"/>
  <c r="K215" i="11"/>
  <c r="M215" i="11"/>
  <c r="K216" i="11"/>
  <c r="M216" i="11"/>
  <c r="M217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13" i="1" l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<sst xmlns="http://schemas.openxmlformats.org/spreadsheetml/2006/main" count="7110" uniqueCount="1813">
  <si>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</si>
  <si>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</si>
  <si>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</si>
  <si>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</si>
  <si>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</si>
  <si>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</si>
  <si>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</si>
  <si>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</si>
  <si>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</si>
  <si>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</si>
  <si>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</si>
  <si>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</si>
  <si>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</si>
  <si>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</si>
  <si>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</si>
  <si>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</si>
  <si>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</si>
  <si>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</si>
  <si>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</si>
  <si>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</si>
  <si>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</si>
  <si>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</si>
  <si>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</si>
  <si>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</si>
  <si>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</si>
  <si>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</si>
  <si>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</si>
  <si>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</si>
  <si>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</si>
  <si>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</si>
  <si>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</si>
  <si>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</si>
  <si>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</si>
  <si>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</si>
  <si>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</si>
  <si>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</si>
  <si>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</si>
  <si>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</si>
  <si>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</si>
  <si>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</si>
  <si>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</si>
  <si>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</si>
  <si>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</si>
  <si>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</si>
  <si>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</si>
  <si>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</si>
  <si>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</si>
  <si>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</si>
  <si>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</si>
  <si>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</si>
  <si>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</si>
  <si>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</si>
  <si>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</si>
  <si>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</si>
  <si>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</si>
  <si>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</si>
  <si>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</si>
  <si>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</si>
  <si>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</si>
  <si>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</si>
  <si>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</si>
  <si>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</si>
  <si>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</si>
  <si>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</si>
  <si>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</si>
  <si>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</si>
  <si>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</si>
  <si>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</si>
  <si>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</si>
  <si>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</si>
  <si>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</si>
  <si>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</si>
  <si>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</si>
  <si>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</si>
  <si>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</si>
  <si>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</si>
  <si>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</si>
  <si>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</si>
  <si>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</si>
  <si>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</si>
  <si>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</si>
  <si>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</si>
  <si>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</si>
  <si>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</si>
  <si>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</si>
  <si>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</si>
  <si>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</si>
  <si>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</si>
  <si>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</si>
  <si>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</si>
  <si>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</si>
  <si>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</si>
  <si>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</si>
  <si>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</si>
  <si>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</si>
  <si>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</si>
  <si>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</si>
  <si>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</si>
  <si>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</si>
  <si>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</si>
  <si>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</si>
  <si>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</si>
  <si>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</si>
  <si>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</si>
  <si>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</si>
  <si>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</si>
  <si>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</si>
  <si>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</si>
  <si>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</si>
  <si>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</si>
  <si>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</si>
  <si>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</si>
  <si>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</si>
  <si>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</si>
  <si>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</si>
  <si>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</si>
  <si>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</si>
  <si>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</si>
  <si>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</si>
  <si>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</si>
  <si>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</si>
  <si>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</si>
  <si>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</si>
  <si>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</si>
  <si>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</si>
  <si>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</si>
  <si>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</si>
  <si>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</si>
  <si>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</si>
  <si>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</si>
  <si>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</si>
  <si>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</si>
  <si>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</si>
  <si>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</si>
  <si>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</si>
  <si>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</si>
  <si>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</si>
  <si>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</si>
  <si>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</si>
  <si>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</si>
  <si>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</si>
  <si>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</si>
  <si>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</si>
  <si>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</si>
  <si>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</si>
  <si>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</si>
  <si>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</si>
  <si>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</si>
  <si>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</si>
  <si>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</si>
  <si>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</si>
  <si>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</si>
  <si>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</si>
  <si>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</si>
  <si>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</si>
  <si>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</si>
  <si>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</si>
  <si>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</si>
  <si>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</si>
  <si>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</si>
  <si>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</si>
  <si>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</si>
  <si>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</si>
  <si>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</si>
  <si>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</si>
  <si>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</si>
  <si>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</si>
  <si>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</si>
  <si>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</si>
  <si>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</si>
  <si>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</si>
  <si>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</si>
  <si>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</si>
  <si>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</si>
  <si>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</si>
  <si>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</si>
  <si>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</si>
  <si>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</si>
  <si>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</si>
  <si>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</si>
  <si>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</si>
  <si>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</si>
  <si>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</si>
  <si>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</si>
  <si>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</si>
  <si>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</si>
  <si>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</si>
  <si>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</si>
  <si>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</si>
  <si>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</si>
  <si>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</si>
  <si>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</si>
  <si>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</si>
  <si>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</si>
  <si>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</si>
  <si>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</si>
  <si>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</si>
  <si>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</si>
  <si>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</si>
  <si>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</si>
  <si>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</si>
  <si>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</si>
  <si>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</si>
  <si>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</si>
  <si>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</si>
  <si>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</si>
  <si>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</si>
  <si>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</si>
  <si>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</si>
  <si>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</si>
  <si>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</si>
  <si>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</si>
  <si>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</si>
  <si>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</si>
  <si>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</si>
  <si>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</si>
  <si>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</si>
  <si>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</si>
  <si>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</si>
  <si>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</si>
  <si>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</si>
  <si>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</si>
  <si>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</si>
  <si>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</si>
  <si>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</si>
  <si>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</si>
  <si>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</si>
  <si>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</si>
  <si>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</si>
  <si>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</si>
  <si>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</si>
  <si>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</si>
  <si>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</si>
  <si>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</si>
  <si>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</si>
  <si>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</si>
  <si>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</si>
  <si>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</si>
  <si>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</si>
  <si>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</si>
  <si>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</si>
  <si>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</si>
  <si>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</si>
  <si>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</si>
  <si>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</si>
  <si>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</si>
  <si>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</si>
  <si>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</si>
  <si>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</si>
  <si>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</si>
  <si>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</si>
  <si>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</si>
  <si>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</si>
  <si>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</si>
  <si>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</si>
  <si>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</si>
  <si>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</si>
  <si>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</si>
  <si>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</si>
  <si>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</si>
  <si>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</si>
  <si>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</si>
  <si>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</si>
  <si>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</si>
  <si>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</si>
  <si>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</si>
  <si>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</si>
  <si>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</si>
  <si>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</si>
  <si>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</si>
  <si>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</si>
  <si>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</si>
  <si>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</si>
  <si>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</si>
  <si>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</si>
  <si>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</si>
  <si>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</si>
  <si>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</si>
  <si>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</si>
  <si>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</si>
  <si>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</si>
  <si>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</si>
  <si>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</si>
  <si>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</si>
  <si>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</si>
  <si>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</si>
  <si>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</si>
  <si>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</si>
  <si>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</si>
  <si>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</si>
  <si>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</si>
  <si>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</si>
  <si>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</si>
  <si>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</si>
  <si>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</si>
  <si>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</si>
  <si>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</si>
  <si>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</si>
  <si>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</si>
  <si>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</si>
  <si>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</si>
  <si>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</si>
  <si>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</si>
  <si>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</si>
  <si>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</si>
  <si>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</si>
  <si>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</si>
  <si>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</si>
  <si>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</si>
  <si>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</si>
  <si>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</si>
  <si>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</si>
  <si>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</si>
  <si>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</si>
  <si>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</si>
  <si>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</si>
  <si>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</si>
  <si>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</si>
  <si>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</si>
  <si>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</si>
  <si>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</si>
  <si>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</si>
  <si>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</si>
  <si>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</si>
  <si>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</si>
  <si>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</si>
  <si>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</si>
  <si>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</si>
  <si>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</si>
  <si>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</si>
  <si>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</si>
  <si>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</si>
  <si>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</si>
  <si>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</si>
  <si>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</si>
  <si>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</si>
  <si>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</si>
  <si>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</si>
  <si>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</si>
  <si>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</si>
  <si>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</si>
  <si>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</si>
  <si>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</si>
  <si>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</si>
  <si>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</si>
  <si>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</si>
  <si>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</si>
  <si>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</si>
  <si>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</si>
  <si>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</si>
  <si>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</si>
  <si>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</si>
  <si>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</si>
  <si>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</si>
  <si>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</si>
  <si>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</si>
  <si>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</si>
  <si>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</si>
  <si>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</si>
  <si>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</si>
  <si>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</si>
  <si>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</si>
  <si>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</si>
  <si>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</si>
  <si>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</si>
  <si>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</si>
  <si>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</si>
  <si>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</si>
  <si>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</si>
  <si>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</si>
  <si>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</si>
  <si>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</si>
  <si>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</si>
  <si>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</si>
  <si>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</si>
  <si>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</si>
  <si>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</si>
  <si>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</si>
  <si>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</si>
  <si>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</si>
  <si>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</si>
  <si>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</si>
  <si>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</si>
  <si>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</si>
  <si>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</si>
  <si>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</si>
  <si>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</si>
  <si>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</si>
  <si>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</si>
  <si>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</si>
  <si>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</si>
  <si>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</si>
  <si>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</si>
  <si>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</si>
  <si>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</si>
  <si>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</si>
  <si>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</si>
  <si>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</si>
  <si>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</si>
  <si>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</si>
  <si>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</si>
  <si>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</si>
  <si>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</si>
  <si>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</si>
  <si>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</si>
  <si>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</si>
  <si>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</si>
  <si>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</si>
  <si>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</si>
  <si>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</si>
  <si>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</si>
  <si>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</si>
  <si>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</si>
  <si>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</si>
  <si>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</si>
  <si>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</si>
  <si>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</si>
  <si>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</si>
  <si>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</si>
  <si>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</si>
  <si>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</si>
  <si>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</si>
  <si>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</si>
  <si>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</si>
  <si>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</si>
  <si>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</si>
  <si>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</si>
  <si>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</si>
  <si>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</si>
  <si>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</si>
  <si>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</si>
  <si>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</si>
  <si>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</si>
  <si>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</si>
  <si>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</si>
  <si>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</si>
  <si>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</si>
  <si>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</si>
  <si>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</si>
  <si>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</si>
  <si>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</si>
  <si>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</si>
  <si>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</si>
  <si>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</si>
  <si>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</si>
  <si>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</si>
  <si>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</si>
  <si>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</si>
  <si>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</si>
  <si>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</si>
  <si>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</si>
  <si>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</si>
  <si>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</si>
  <si>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</si>
  <si>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</si>
  <si>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</si>
  <si>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</si>
  <si>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</si>
  <si>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</si>
  <si>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</si>
  <si>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</si>
  <si>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</si>
  <si>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</si>
  <si>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</si>
  <si>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</si>
  <si>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</si>
  <si>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</si>
  <si>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</si>
  <si>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</si>
  <si>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</si>
  <si>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</si>
  <si>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</si>
  <si>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</si>
  <si>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</si>
  <si>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</si>
  <si>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</si>
  <si>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</si>
  <si>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</si>
  <si>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</si>
  <si>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</si>
  <si>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</si>
  <si>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</si>
  <si>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</si>
  <si>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</si>
  <si>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</si>
  <si>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</si>
  <si>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</si>
  <si>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</si>
  <si>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</si>
  <si>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</si>
  <si>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</si>
  <si>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</si>
  <si>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</si>
  <si>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</si>
  <si>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</si>
  <si>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</si>
  <si>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</si>
  <si>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</si>
  <si>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</si>
  <si>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</si>
  <si>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</si>
  <si>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</si>
  <si>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</si>
  <si>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</si>
  <si>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</si>
  <si>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</si>
  <si>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</si>
  <si>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</si>
  <si>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</si>
  <si>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</si>
  <si>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</si>
  <si>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</si>
  <si>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</si>
  <si>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</si>
  <si>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</si>
  <si>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</si>
  <si>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</si>
  <si>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</si>
  <si>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</si>
  <si>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</si>
  <si>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</si>
  <si>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</si>
  <si>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</si>
  <si>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</si>
  <si>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</si>
  <si>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</si>
  <si>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</si>
  <si>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</si>
  <si>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</si>
  <si>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</si>
  <si>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</si>
  <si>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</si>
  <si>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</si>
  <si>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</si>
  <si>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</si>
  <si>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</si>
  <si>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</si>
  <si>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</si>
  <si>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</si>
  <si>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</si>
  <si>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</si>
  <si>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</si>
  <si>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</si>
  <si>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</si>
  <si>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</si>
  <si>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</si>
  <si>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</si>
  <si>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</si>
  <si>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</si>
  <si>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</si>
  <si>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</si>
  <si>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</si>
  <si>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</si>
  <si>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</si>
  <si>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</si>
  <si>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</si>
  <si>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</si>
  <si>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</si>
  <si>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</si>
  <si>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</si>
  <si>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</si>
  <si>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</si>
  <si>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</si>
  <si>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</si>
  <si>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</si>
  <si>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</si>
  <si>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</si>
  <si>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</si>
  <si>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</si>
  <si>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</si>
  <si>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</si>
  <si>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</si>
  <si>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</si>
  <si>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</si>
  <si>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</si>
  <si>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</si>
  <si>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</si>
  <si>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</si>
  <si>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</si>
  <si>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</si>
  <si>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</si>
  <si>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</si>
  <si>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</si>
  <si>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</si>
  <si>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</si>
  <si>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</si>
  <si>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</si>
  <si>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</si>
  <si>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</si>
  <si>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</si>
  <si>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</si>
  <si>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</si>
  <si>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</si>
  <si>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</si>
  <si>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</si>
  <si>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</si>
  <si>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</si>
  <si>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</si>
  <si>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</si>
  <si>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</si>
  <si>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</si>
  <si>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</si>
  <si>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</si>
  <si>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</si>
  <si>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</si>
  <si>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</si>
  <si>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</si>
  <si>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</si>
  <si>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</si>
  <si>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</si>
  <si>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</si>
  <si>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</si>
  <si>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</si>
  <si>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</si>
  <si>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</si>
  <si>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</si>
  <si>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</si>
  <si>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</si>
  <si>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</si>
  <si>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</si>
  <si>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</si>
  <si>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</si>
  <si>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</si>
  <si>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</si>
  <si>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</si>
  <si>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</si>
  <si>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</si>
  <si>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</si>
  <si>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</si>
  <si>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</si>
  <si>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</si>
  <si>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</si>
  <si>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</si>
  <si>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</si>
  <si>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</si>
  <si>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</si>
  <si>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</si>
  <si>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</si>
  <si>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</si>
  <si>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</si>
  <si>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</si>
  <si>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</si>
  <si>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</si>
  <si>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</si>
  <si>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</si>
  <si>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</si>
  <si>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</si>
  <si>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</si>
  <si>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</si>
  <si>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</si>
  <si>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</si>
  <si>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</si>
  <si>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</si>
  <si>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</si>
  <si>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</si>
  <si>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</si>
  <si>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</si>
  <si>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</si>
  <si>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</si>
  <si>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</si>
  <si>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</si>
  <si>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</si>
  <si>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</si>
  <si>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</si>
  <si>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</si>
  <si>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</si>
  <si>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</si>
  <si>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</si>
  <si>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</si>
  <si>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</si>
  <si>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</si>
  <si>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</si>
  <si>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</si>
  <si>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</si>
  <si>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</si>
  <si>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</si>
  <si>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</si>
  <si>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</si>
  <si>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</si>
  <si>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</si>
  <si>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</si>
  <si>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</si>
  <si>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</si>
  <si>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</si>
  <si>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</si>
  <si>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</si>
  <si>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</si>
  <si>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</si>
  <si>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</si>
  <si>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</si>
  <si>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</si>
  <si>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</si>
  <si>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</si>
  <si>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</si>
  <si>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</si>
  <si>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</si>
  <si>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</si>
  <si>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</si>
  <si>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</si>
  <si>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</si>
  <si>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</si>
  <si>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</si>
  <si>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</si>
  <si>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</si>
  <si>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</si>
  <si>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</si>
  <si>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</si>
  <si>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</si>
  <si>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</si>
  <si>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</si>
  <si>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</si>
  <si>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</si>
  <si>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</si>
  <si>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</si>
  <si>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</si>
  <si>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</si>
  <si>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</si>
  <si>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</si>
  <si>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</si>
  <si>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</si>
  <si>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</si>
  <si>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</si>
  <si>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</si>
  <si>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</si>
  <si>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</si>
  <si>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</si>
  <si>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</si>
  <si>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</si>
  <si>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</si>
  <si>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</si>
  <si>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</si>
  <si>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</si>
  <si>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</si>
  <si>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</si>
  <si>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</si>
  <si>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</si>
  <si>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</si>
  <si>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</si>
  <si>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</si>
  <si>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</si>
  <si>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</si>
  <si>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</si>
  <si>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</si>
  <si>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</si>
  <si>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</si>
  <si>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</si>
  <si>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</si>
  <si>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</si>
  <si>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</si>
  <si>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</si>
  <si>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</si>
  <si>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</si>
  <si>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</si>
  <si>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</si>
  <si>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</si>
  <si>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</si>
  <si>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</si>
  <si>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</si>
  <si>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</si>
  <si>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</si>
  <si>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</si>
  <si>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</si>
  <si>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</si>
  <si>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</si>
  <si>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</si>
  <si>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</si>
  <si>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</si>
  <si>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</si>
  <si>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</si>
  <si>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</si>
  <si>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</si>
  <si>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</si>
  <si>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</si>
  <si>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</si>
  <si>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</si>
  <si>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</si>
  <si>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</si>
  <si>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</si>
  <si>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</si>
  <si>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</si>
  <si>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</si>
  <si>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</si>
  <si>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</si>
  <si>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</si>
  <si>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</si>
  <si>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</si>
  <si>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</si>
  <si>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</si>
  <si>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</si>
  <si>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</si>
  <si>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</si>
  <si>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</si>
  <si>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</si>
  <si>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</si>
  <si>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</si>
  <si>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</si>
  <si>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</si>
  <si>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</si>
  <si>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</si>
  <si>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</si>
  <si>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</si>
  <si>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</si>
  <si>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</si>
  <si>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</si>
  <si>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</si>
  <si>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</si>
  <si>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</si>
  <si>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</si>
  <si>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</si>
  <si>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</si>
  <si>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</si>
  <si>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</si>
  <si>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</si>
  <si>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</si>
  <si>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</si>
  <si>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</si>
  <si>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</si>
  <si>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</si>
  <si>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</si>
  <si>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</si>
  <si>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</si>
  <si>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</si>
  <si>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</si>
  <si>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</si>
  <si>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</si>
  <si>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</si>
  <si>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</si>
  <si>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</si>
  <si>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</si>
  <si>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</si>
  <si>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</si>
  <si>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</si>
  <si>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</si>
  <si>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</si>
  <si>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</si>
  <si>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</si>
  <si>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</si>
  <si>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</si>
  <si>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</si>
  <si>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</si>
  <si>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</si>
  <si>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</si>
  <si>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</si>
  <si>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</si>
  <si>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</si>
  <si>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</si>
  <si>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</si>
  <si>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</si>
  <si>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</si>
  <si>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</si>
  <si>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</si>
  <si>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</si>
  <si>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</si>
  <si>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</si>
  <si>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</si>
  <si>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</si>
  <si>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</si>
  <si>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</si>
  <si>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</si>
  <si>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</si>
  <si>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</si>
  <si>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</si>
  <si>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</si>
  <si>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</si>
  <si>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</si>
  <si>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</si>
  <si>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</si>
  <si>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</si>
  <si>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</si>
  <si>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</si>
  <si>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</si>
  <si>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</si>
  <si>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</si>
  <si>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</si>
  <si>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</si>
  <si>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</si>
  <si>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</si>
  <si>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</si>
  <si>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</si>
  <si>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</si>
  <si>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</si>
  <si>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</si>
  <si>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</si>
  <si>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</si>
  <si>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</si>
  <si>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</si>
  <si>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</si>
  <si>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</si>
  <si>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</si>
  <si>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</si>
  <si>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</si>
  <si>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</si>
  <si>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</si>
  <si>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</si>
  <si>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</si>
  <si>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</si>
  <si>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</si>
  <si>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</si>
  <si>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</si>
  <si>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</si>
  <si>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</si>
  <si>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</si>
  <si>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</si>
  <si>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</si>
  <si>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</si>
  <si>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</si>
  <si>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</si>
  <si>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</si>
  <si>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</si>
  <si>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</si>
  <si>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</si>
  <si>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</si>
  <si>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</si>
  <si>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</si>
  <si>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</si>
  <si>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</si>
  <si>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</si>
  <si>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</si>
  <si>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</si>
  <si>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</si>
  <si>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</si>
  <si>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</si>
  <si>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</si>
  <si>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</si>
  <si>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</si>
  <si>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</si>
  <si>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</si>
  <si>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</si>
  <si>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</si>
  <si>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</si>
  <si>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</si>
  <si>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</si>
  <si>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</si>
  <si>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</si>
  <si>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</si>
  <si>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</si>
  <si>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</si>
  <si>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</si>
  <si>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</si>
  <si>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</si>
  <si>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</si>
  <si>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</si>
  <si>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</si>
  <si>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</si>
  <si>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</si>
  <si>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</si>
  <si>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</si>
  <si>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</si>
  <si>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</si>
  <si>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</si>
  <si>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</si>
  <si>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</si>
  <si>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</si>
  <si>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</si>
  <si>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</si>
  <si>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</si>
  <si>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</si>
  <si>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</si>
  <si>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</si>
  <si>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</si>
  <si>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</si>
  <si>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</si>
  <si>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</si>
  <si>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</si>
  <si>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</si>
  <si>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</si>
  <si>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</si>
  <si>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</si>
  <si>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</si>
  <si>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</si>
  <si>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</si>
  <si>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</si>
  <si>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</si>
  <si>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</si>
  <si>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</si>
  <si>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</si>
  <si>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</si>
  <si>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</si>
  <si>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</si>
  <si>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</si>
  <si>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</si>
  <si>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</si>
  <si>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</si>
  <si>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</si>
  <si>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</si>
  <si>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</si>
  <si>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</si>
  <si>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</si>
  <si>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</si>
  <si>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</si>
  <si>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</si>
  <si>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</si>
  <si>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</si>
  <si>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</si>
  <si>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</si>
  <si>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</si>
  <si>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</si>
  <si>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</si>
  <si>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</si>
  <si>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</si>
  <si>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</si>
  <si>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</si>
  <si>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</si>
  <si>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</si>
  <si>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</si>
  <si>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</si>
  <si>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</si>
  <si>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</si>
  <si>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</si>
  <si>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</si>
  <si>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</si>
  <si>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</si>
  <si>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</si>
  <si>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</si>
  <si>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</si>
  <si>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</si>
  <si>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</si>
  <si>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</si>
  <si>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</si>
  <si>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</si>
  <si>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</si>
  <si>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</si>
  <si>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</si>
  <si>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</si>
  <si>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</si>
  <si>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</si>
  <si>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</si>
  <si>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</si>
  <si>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</si>
  <si>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</si>
  <si>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</si>
  <si>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</si>
  <si>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</si>
  <si>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</si>
  <si>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</si>
  <si>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</si>
  <si>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</si>
  <si>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</si>
  <si>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</si>
  <si>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</si>
  <si>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</si>
  <si>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</si>
  <si>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</si>
  <si>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</si>
  <si>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</si>
  <si>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</si>
  <si>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</si>
  <si>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</si>
  <si>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</si>
  <si>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</si>
  <si>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</si>
  <si>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</si>
  <si>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</si>
  <si>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</si>
  <si>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</si>
  <si>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</si>
  <si>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</si>
  <si>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</si>
  <si>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</si>
  <si>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</si>
  <si>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</si>
  <si>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</si>
  <si>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</si>
  <si>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</si>
  <si>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</si>
  <si>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</si>
  <si>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</si>
  <si>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</si>
  <si>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</si>
  <si>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</si>
  <si>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</si>
  <si>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</si>
  <si>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</si>
  <si>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</si>
  <si>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</si>
  <si>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</si>
  <si>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</si>
  <si>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</si>
  <si>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</si>
  <si>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</si>
  <si>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</si>
  <si>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</si>
  <si>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</si>
  <si>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</si>
  <si>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</si>
  <si>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</si>
  <si>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</si>
  <si>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</si>
  <si>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</si>
  <si>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</si>
  <si>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</si>
  <si>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</si>
  <si>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</si>
  <si>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</si>
  <si>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</si>
  <si>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</si>
  <si>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</si>
  <si>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</si>
  <si>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</si>
  <si>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</si>
  <si>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</si>
  <si>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</si>
  <si>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</si>
  <si>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</si>
  <si>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</si>
  <si>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</si>
  <si>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</si>
  <si>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</si>
  <si>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</si>
  <si>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</si>
  <si>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</si>
  <si>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</si>
  <si>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</si>
  <si>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</si>
  <si>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</si>
  <si>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</si>
  <si>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</si>
  <si>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</si>
  <si>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</si>
  <si>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</si>
  <si>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</si>
  <si>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</si>
  <si>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</si>
  <si>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</si>
  <si>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</si>
  <si>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</si>
  <si>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</si>
  <si>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</si>
  <si>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</si>
  <si>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</si>
  <si>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</si>
  <si>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</si>
  <si>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</si>
  <si>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</si>
  <si>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</si>
  <si>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</si>
  <si>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</si>
  <si>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</si>
  <si>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</si>
  <si>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</si>
  <si>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</si>
  <si>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</si>
  <si>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</si>
  <si>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</si>
  <si>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</si>
  <si>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</si>
  <si>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</si>
  <si>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</si>
  <si>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</si>
  <si>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</si>
  <si>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</si>
  <si>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</si>
  <si>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</si>
  <si>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</si>
  <si>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</si>
  <si>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</si>
  <si>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</si>
  <si>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</si>
  <si>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</si>
  <si>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</si>
  <si>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</si>
  <si>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</si>
  <si>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</si>
  <si>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</si>
  <si>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</si>
  <si>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</si>
  <si>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</si>
  <si>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</si>
  <si>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</si>
  <si>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</si>
  <si>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</si>
  <si>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</si>
  <si>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</si>
  <si>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</si>
  <si>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</si>
  <si>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</si>
  <si>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</si>
  <si>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</si>
  <si>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</si>
  <si>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</si>
  <si>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</si>
  <si>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</si>
  <si>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</si>
  <si>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</si>
  <si>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</si>
  <si>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</si>
  <si>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</si>
  <si>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</si>
  <si>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</si>
  <si>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</si>
  <si>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</si>
  <si>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</si>
  <si>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</si>
  <si>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</si>
  <si>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</si>
  <si>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</si>
  <si>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</si>
  <si>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</si>
  <si>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</si>
  <si>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</si>
  <si>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</si>
  <si>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</si>
  <si>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</si>
  <si>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</si>
  <si>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</si>
  <si>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</si>
  <si>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</si>
  <si>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</si>
  <si>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</si>
  <si>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</si>
  <si>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</si>
  <si>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</si>
  <si>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</si>
  <si>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</si>
  <si>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</si>
  <si>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</si>
  <si>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</si>
  <si>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</si>
  <si>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</si>
  <si>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</si>
  <si>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</si>
  <si>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</si>
  <si>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</si>
  <si>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</si>
  <si>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</si>
  <si>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</si>
  <si>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</si>
  <si>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</si>
  <si>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</si>
  <si>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</si>
  <si>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</si>
  <si>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</si>
  <si>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</si>
  <si>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</si>
  <si>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</si>
  <si>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</si>
  <si>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</si>
  <si>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</si>
  <si>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</si>
  <si>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</si>
  <si>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</si>
  <si>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</si>
  <si>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</si>
  <si>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</si>
  <si>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</si>
  <si>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</si>
  <si>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</si>
  <si>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</si>
  <si>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</si>
  <si>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</si>
  <si>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</si>
  <si>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</si>
  <si>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</si>
  <si>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</si>
  <si>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</si>
  <si>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</si>
  <si>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</si>
  <si>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</si>
  <si>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</si>
  <si>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</si>
  <si>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</si>
  <si>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</si>
  <si>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</si>
  <si>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</si>
  <si>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</si>
  <si>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</si>
  <si>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</si>
  <si>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</si>
  <si>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</si>
  <si>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</si>
  <si>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</si>
  <si>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</si>
  <si>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</si>
  <si>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</si>
  <si>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</si>
  <si>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</si>
  <si>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</si>
  <si>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</si>
  <si>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</si>
  <si>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</si>
  <si>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</si>
  <si>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</si>
  <si>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</si>
  <si>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</si>
  <si>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</si>
  <si>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</si>
  <si>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</si>
  <si>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</si>
  <si>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</si>
  <si>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</si>
  <si>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</si>
  <si>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</si>
  <si>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</si>
  <si>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</si>
  <si>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</si>
  <si>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</si>
  <si>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</si>
  <si>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</si>
  <si>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</si>
  <si>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</si>
  <si>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</si>
  <si>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</si>
  <si>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</si>
  <si>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</si>
  <si>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</si>
  <si>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</si>
  <si>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</si>
  <si>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</si>
  <si>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</si>
  <si>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</si>
  <si>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</si>
  <si>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</si>
  <si>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</si>
  <si>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</si>
  <si>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</si>
  <si>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</si>
  <si>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</si>
  <si>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</si>
  <si>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</si>
  <si>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</si>
  <si>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</si>
  <si>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</si>
  <si>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</si>
  <si>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</si>
  <si>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</si>
  <si>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</si>
  <si>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</si>
  <si>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</si>
  <si>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</si>
  <si>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</si>
  <si>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</si>
  <si>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</si>
  <si>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</si>
  <si>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</si>
  <si>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</si>
  <si>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</si>
  <si>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</si>
  <si>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</si>
  <si>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</si>
  <si>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</si>
  <si>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</si>
  <si>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</si>
  <si>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</si>
  <si>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</si>
  <si>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</si>
  <si>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</si>
  <si>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</si>
  <si>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</si>
  <si>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</si>
  <si>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</si>
  <si>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</si>
  <si>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</si>
  <si>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</si>
  <si>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</si>
  <si>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</si>
  <si>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</si>
  <si>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</si>
  <si>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</si>
  <si>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</si>
  <si>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</si>
  <si>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</si>
  <si>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</si>
  <si>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</si>
  <si>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</si>
  <si>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</si>
  <si>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</si>
  <si>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</si>
  <si>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</si>
  <si>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</si>
  <si>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</si>
  <si>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</si>
  <si>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</si>
  <si>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</si>
  <si>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</si>
  <si>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</si>
  <si>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</si>
  <si>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</si>
  <si>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</si>
  <si>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</si>
  <si>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</si>
  <si>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</si>
  <si>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</si>
  <si>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</si>
  <si>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</si>
  <si>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</si>
  <si>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</si>
  <si>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</si>
  <si>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</si>
  <si>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</si>
  <si>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</si>
  <si>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</si>
  <si>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</si>
  <si>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</si>
  <si>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</si>
  <si>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</si>
  <si>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</si>
  <si>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</si>
  <si>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</si>
  <si>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</si>
  <si>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</si>
  <si>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</si>
  <si>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</si>
  <si>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</si>
  <si>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</si>
  <si>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</si>
  <si>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</si>
  <si>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</si>
  <si>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</si>
  <si>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</si>
  <si>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</si>
  <si>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</si>
  <si>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</si>
  <si>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</si>
  <si>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</si>
  <si>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</si>
  <si>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</si>
  <si>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</si>
  <si>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</si>
  <si>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</si>
  <si>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</si>
  <si>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</si>
  <si>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</si>
  <si>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</si>
  <si>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</si>
  <si>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</si>
  <si>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</si>
  <si>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</si>
  <si>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</si>
  <si>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</si>
  <si>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</si>
  <si>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</si>
  <si>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</si>
  <si>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</si>
  <si>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</si>
  <si>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</si>
  <si>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</si>
  <si>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</si>
  <si>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</si>
  <si>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</si>
  <si>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</si>
  <si>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</si>
  <si>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</si>
  <si>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</si>
  <si>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</si>
  <si>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</si>
  <si>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</si>
  <si>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</si>
  <si>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</si>
  <si>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</si>
  <si>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</si>
  <si>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</si>
  <si>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</si>
  <si>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</si>
  <si>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</si>
  <si>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</si>
  <si>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</si>
  <si>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</si>
  <si>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</si>
  <si>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</si>
  <si>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</si>
  <si>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</si>
  <si>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</si>
  <si>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</si>
  <si>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</si>
  <si>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</si>
  <si>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</si>
  <si>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</si>
  <si>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</si>
  <si>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</si>
  <si>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</si>
  <si>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</si>
  <si>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</si>
  <si>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</si>
  <si>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</si>
  <si>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</si>
  <si>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</si>
  <si>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</si>
  <si>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</si>
  <si>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</si>
  <si>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</si>
  <si>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</si>
  <si>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</si>
  <si>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</si>
  <si>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</si>
  <si>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</si>
  <si>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</si>
  <si>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</si>
  <si>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</si>
  <si>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</si>
  <si>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</si>
  <si>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</si>
  <si>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</si>
  <si>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</si>
  <si>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</si>
  <si>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</si>
  <si>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</si>
  <si>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</si>
  <si>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</si>
  <si>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</si>
  <si>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</si>
  <si>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</si>
  <si>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</si>
  <si>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</si>
  <si>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</si>
  <si>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</si>
  <si>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</si>
  <si>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</si>
  <si>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</si>
  <si>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</si>
  <si>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</si>
  <si>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</si>
  <si>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</si>
  <si>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</si>
  <si>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</si>
  <si>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</si>
  <si>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</si>
  <si>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</si>
  <si>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</si>
  <si>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</si>
  <si>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</si>
  <si>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</si>
  <si>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</si>
  <si>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</si>
  <si>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</si>
  <si>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</si>
  <si>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</si>
  <si>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</si>
  <si>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</si>
  <si>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</si>
  <si>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</si>
  <si>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</si>
  <si>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</si>
  <si>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</si>
  <si>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</si>
  <si>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</si>
  <si>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</si>
  <si>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</si>
  <si>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</si>
  <si>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</si>
  <si>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</si>
  <si>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</si>
  <si>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</si>
  <si>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</si>
  <si>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</si>
  <si>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</si>
  <si>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</si>
  <si>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</si>
  <si>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</si>
  <si>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</si>
  <si>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</si>
  <si>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</si>
  <si>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</si>
  <si>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</si>
  <si>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</si>
  <si>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</si>
  <si>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</si>
  <si>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</si>
  <si>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</si>
  <si>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</si>
  <si>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</si>
  <si>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</si>
  <si>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</si>
  <si>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</si>
  <si>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</si>
  <si>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</si>
  <si>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</si>
  <si>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</si>
  <si>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</si>
  <si>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</si>
  <si>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</si>
  <si>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</si>
  <si>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</si>
  <si>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</si>
  <si>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</si>
  <si>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</si>
  <si>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</si>
  <si>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</si>
  <si>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</si>
  <si>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</si>
  <si>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</si>
  <si>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</si>
  <si>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</si>
  <si>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</si>
  <si>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</si>
  <si>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</si>
  <si>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</si>
  <si>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</si>
  <si>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</si>
  <si>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</si>
  <si>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</si>
  <si>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</si>
  <si>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</si>
  <si>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</si>
  <si>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</si>
  <si>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</si>
  <si>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</si>
  <si>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</si>
  <si>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</si>
  <si>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</si>
  <si>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</si>
  <si>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</si>
  <si>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</si>
  <si>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</si>
  <si>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</si>
  <si>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</si>
  <si>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</si>
  <si>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</si>
  <si>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</si>
  <si>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</si>
  <si>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</si>
  <si>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</si>
  <si>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</si>
  <si>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</si>
  <si>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</si>
  <si>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</si>
  <si>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</si>
  <si>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</si>
  <si>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</si>
  <si>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</si>
  <si>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</si>
  <si>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</si>
  <si>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</si>
  <si>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</si>
  <si>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</si>
  <si>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</si>
  <si>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</si>
  <si>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</si>
  <si>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</si>
  <si>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</si>
  <si>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</si>
  <si>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</si>
  <si>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</si>
  <si>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</si>
  <si>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</si>
  <si>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</si>
  <si>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</si>
  <si>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</si>
  <si>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</si>
  <si>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</si>
  <si>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</si>
  <si>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</si>
  <si>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</si>
  <si>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</si>
  <si>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</si>
  <si>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</si>
  <si>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</si>
  <si>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</si>
  <si>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</si>
  <si>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</si>
  <si>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</si>
  <si>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</si>
  <si>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</si>
  <si>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</si>
  <si>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</si>
  <si>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</si>
  <si>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</si>
  <si>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</si>
  <si>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</si>
  <si>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</si>
  <si>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</si>
  <si>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</si>
  <si>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</si>
  <si>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</si>
  <si>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</si>
  <si>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</si>
  <si>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</si>
  <si>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</si>
  <si>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</si>
  <si>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</si>
  <si>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</si>
  <si>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</si>
  <si>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</si>
  <si>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</si>
  <si>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</si>
  <si>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</si>
  <si>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</si>
  <si>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</si>
  <si>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</si>
  <si>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</si>
  <si>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</si>
  <si>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</si>
  <si>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</si>
  <si>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</si>
  <si>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</si>
  <si>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</si>
  <si>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</si>
  <si>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</si>
  <si>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</si>
  <si>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</si>
  <si>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</si>
  <si>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</si>
  <si>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</si>
  <si>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</si>
  <si>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</si>
  <si>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</si>
  <si>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</si>
  <si>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</si>
  <si>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</si>
  <si>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</si>
  <si>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</si>
  <si>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</si>
  <si>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</si>
  <si>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</si>
  <si>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</si>
  <si>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</si>
  <si>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</si>
  <si>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</si>
  <si>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</si>
  <si>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</si>
  <si>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</si>
  <si>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</si>
  <si>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</si>
  <si>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</si>
  <si>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</si>
  <si>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</si>
  <si>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</si>
  <si>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</si>
  <si>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</si>
  <si>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</si>
  <si>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</si>
  <si>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</si>
  <si>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</si>
  <si>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</si>
  <si>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</si>
  <si>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</si>
  <si>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</si>
  <si>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</si>
  <si>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</si>
  <si>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</si>
  <si>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</si>
  <si>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</si>
  <si>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</si>
  <si>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</si>
  <si>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</si>
  <si>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</si>
  <si>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</si>
  <si>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</si>
  <si>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</si>
  <si>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</si>
  <si>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</si>
  <si>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</si>
  <si>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</si>
  <si>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</si>
  <si>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</si>
  <si>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</si>
  <si>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</t>
  </si>
  <si>
    <t>Previsão de MC1 as 10:30h</t>
  </si>
  <si>
    <t>TIQTRO</t>
  </si>
  <si>
    <t>Previsão de MC1 as 9h</t>
  </si>
  <si>
    <t>N70</t>
  </si>
  <si>
    <t>Deslocamento da loco 9425 para o W70</t>
  </si>
  <si>
    <t>Confirmando se a locomotiva foi desanexada</t>
  </si>
  <si>
    <t>Previsão de pronto as 10h</t>
  </si>
  <si>
    <t>TCS-TOM</t>
  </si>
  <si>
    <t>TCSTOM</t>
  </si>
  <si>
    <t>Inspeção com Rodo Elton/Bruno</t>
  </si>
  <si>
    <t>MC1 as 07:47h - licença as 08:06h - circulando</t>
  </si>
  <si>
    <t>Pronto as 08:04h - intervalo das 08:38h as 11:08h</t>
  </si>
  <si>
    <t>Aguardando manutenção na garra da retro</t>
  </si>
  <si>
    <t>Carga de pedra e deslocamento para PIT</t>
  </si>
  <si>
    <t>Aguardando MC1</t>
  </si>
  <si>
    <t>MC1 as 08:14h - Licença as 08:40h</t>
  </si>
  <si>
    <t>MC1 as 09:23h - licença as 09:28h</t>
  </si>
  <si>
    <t>Deslocamento de POV a PUR</t>
  </si>
  <si>
    <t>Ronda de auto</t>
  </si>
  <si>
    <t>Cancelado - auto de linha avariado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</si>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</sst>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BF341" activePane="bottomRight" state="frozen"/>
      <selection pane="bottomRight" activeCell="BJ341" sqref="BJ3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>
        <v>1</v>
      </c>
      <c r="BI341" s="16"/>
      <c r="BJ341" s="16" t="s">
        <v>1745</v>
      </c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/>
      <c r="BI344" s="16"/>
      <c r="BJ344" s="16" t="s">
        <v>1746</v>
      </c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/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1747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/>
      <c r="BI346" s="16"/>
      <c r="BJ346" s="330" t="s">
        <v>1748</v>
      </c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1749</v>
      </c>
      <c r="E347" s="314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32" t="s">
        <v>1750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300" t="str">
        <f>IF(BS_CONTROLE[[#This Row],[Local - Partida]]=0, "-", BS_CONTROLE[[#This Row],[Local - Partida]])</f>
        <v>TGR</v>
      </c>
      <c r="AL347" s="300" t="str">
        <f>IF(BS_CONTROLE[[#This Row],[Local - Encerramento]]=0, "-", BS_CONTROLE[[#This Row],[Local - Encerramento]])</f>
        <v>TIQ</v>
      </c>
      <c r="AM347" s="300" t="str">
        <f>IF(BS_CONTROLE[[#This Row],[Entre - Estações]]=0, "-", BS_CONTROLE[[#This Row],[Entre - Estações]])</f>
        <v>TGR-TIQ</v>
      </c>
      <c r="AN347" s="300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/>
      <c r="BI347" s="16"/>
      <c r="BJ347" s="330" t="s">
        <v>1751</v>
      </c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/>
      </c>
    </row>
    <row r="348" spans="1:72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THESUL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THESUL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300.95600000000002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/>
      <c r="BI348" s="16"/>
      <c r="BJ348" s="330" t="s">
        <v>1752</v>
      </c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/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>
        <v>74</v>
      </c>
      <c r="K350" s="37">
        <v>403</v>
      </c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0" s="80" t="str">
        <f>IFERROR(_xlfn.XLOOKUP(J350, BASE_MAPA!$E$2:$E$359, BASE_MAPA!$J$2:$J$359), "ERRO")</f>
        <v>MARCO INICIAL - ALTO ARAGUAIA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TMT</v>
      </c>
      <c r="AN350" s="300" t="str">
        <f>IF(BS_CONTROLE[[#This Row],[SB]]=0, "-", BS_CONTROLE[[#This Row],[SB]])</f>
        <v>TMT1</v>
      </c>
      <c r="AO350" s="280">
        <f>IF(BS_CONTROLE[[#This Row],[SUB]]=0, "-", BS_CONTROLE[[#This Row],[SUB]])</f>
        <v>74</v>
      </c>
      <c r="AP350" s="281">
        <f>IF(BS_CONTROLE[[#This Row],[KM - Inicio]]=0, "-", BS_CONTROLE[[#This Row],[KM - Inicio]])</f>
        <v>403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0" s="11" t="str">
        <f>IFERROR(_xlfn.XLOOKUP(AO350, BASE_MAPA!$E$2:$E$359, BASE_MAPA!$J$2:$J$359), "ERRO")</f>
        <v>MARCO INICIAL - ALTO ARAGUAIA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570</v>
      </c>
      <c r="J351" s="37">
        <v>74</v>
      </c>
      <c r="K351" s="37">
        <v>294</v>
      </c>
      <c r="L351" s="83">
        <v>400</v>
      </c>
      <c r="M351" s="199" t="s">
        <v>1753</v>
      </c>
      <c r="N351" s="199" t="s">
        <v>1754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1755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TOM</v>
      </c>
      <c r="AM351" s="300" t="str">
        <f>IF(BS_CONTROLE[[#This Row],[Entre - Estações]]=0, "-", BS_CONTROLE[[#This Row],[Entre - Estações]])</f>
        <v>TCS-TOM</v>
      </c>
      <c r="AN351" s="300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1</v>
      </c>
      <c r="BI351" s="16"/>
      <c r="BJ351" s="330" t="s">
        <v>1756</v>
      </c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>IF(BN351="","",SUBSTITUTE(BM351," ","")&amp;SUBSTITUTE(BN351," ",""))</f>
        <v/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0.10416666666666669</v>
      </c>
      <c r="AZ354" s="13"/>
      <c r="BA354" s="71"/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1</v>
      </c>
      <c r="BI354" s="16"/>
      <c r="BJ354" s="330" t="s">
        <v>1757</v>
      </c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0.83333333333333348</v>
      </c>
      <c r="BS354" s="18">
        <f>IF(OR(B354="",F354=""),"*",BA354/Q354)</f>
        <v>0</v>
      </c>
      <c r="BT354" s="220" t="str">
        <f>IF(BN354="","",SUBSTITUTE(BM354," ","")&amp;SUBSTITUTE(BN354," ",""))</f>
        <v/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249.5</v>
      </c>
      <c r="L357" s="83">
        <v>249</v>
      </c>
      <c r="M357" s="199" t="s">
        <v>255</v>
      </c>
      <c r="N357" s="199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1722</v>
      </c>
      <c r="X357" s="51" t="s">
        <v>972</v>
      </c>
      <c r="Y357" s="153" t="s">
        <v>975</v>
      </c>
      <c r="Z357" s="153"/>
      <c r="AA357" s="143" t="s">
        <v>1655</v>
      </c>
      <c r="AB357" s="70" t="s">
        <v>964</v>
      </c>
      <c r="AC357" s="70"/>
      <c r="AD357" s="168">
        <v>0.29166666666666669</v>
      </c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249.5</v>
      </c>
      <c r="AQ357" s="281">
        <f>IF(BS_CONTROLE[[#This Row],[KM - Fim]]=0, "-", BS_CONTROLE[[#This Row],[KM - Fim]])</f>
        <v>249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30" t="s">
        <v>1758</v>
      </c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>V66</v>
      </c>
      <c r="B361" s="163"/>
      <c r="C361" s="8" t="str">
        <f>IF(BS_CONTROLE[[#This Row],[DATA]]="","",WEEKNUM(BS_CONTROLE[[#This Row],[DATA]]))</f>
        <v/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 t="s">
        <v>972</v>
      </c>
      <c r="Y361" s="153" t="s">
        <v>975</v>
      </c>
      <c r="Z361" s="153"/>
      <c r="AA361" s="143">
        <v>1</v>
      </c>
      <c r="AB361" s="70" t="s">
        <v>964</v>
      </c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30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 t="shared" si="64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>IF(BN363="","",SUBSTITUTE(BM363," ","")&amp;SUBSTITUTE(BN363," ",""))</f>
        <v/>
      </c>
    </row>
    <row r="364" spans="1:72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1759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30" t="s">
        <v>1760</v>
      </c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/>
      </c>
    </row>
    <row r="365" spans="1:72" hidden="1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1</v>
      </c>
      <c r="BI366" s="16"/>
      <c r="BJ366" s="330" t="s">
        <v>1761</v>
      </c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1</v>
      </c>
      <c r="BI367" s="16"/>
      <c r="BJ367" s="330" t="s">
        <v>1762</v>
      </c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 hidden="1">
      <c r="A368" s="162" t="str">
        <f t="shared" si="64"/>
        <v>E14</v>
      </c>
      <c r="B368" s="163"/>
      <c r="C368" s="8"/>
      <c r="D368" s="51" t="s">
        <v>748</v>
      </c>
      <c r="E368" s="314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32" t="s">
        <v>1763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300" t="str">
        <f>IF(BS_CONTROLE[[#This Row],[Local - Partida]]=0, "-", BS_CONTROLE[[#This Row],[Local - Partida]])</f>
        <v>POV</v>
      </c>
      <c r="AL368" s="300" t="str">
        <f>IF(BS_CONTROLE[[#This Row],[Local - Encerramento]]=0, "-", BS_CONTROLE[[#This Row],[Local - Encerramento]])</f>
        <v>PUR</v>
      </c>
      <c r="AM368" s="300" t="str">
        <f>IF(BS_CONTROLE[[#This Row],[Entre - Estações]]=0, "-", BS_CONTROLE[[#This Row],[Entre - Estações]])</f>
        <v>POV-PJA</v>
      </c>
      <c r="AN368" s="300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/>
      <c r="AS368" s="237"/>
      <c r="AT368" s="237"/>
      <c r="AU368" s="237"/>
      <c r="AV368" s="237"/>
      <c r="AW368" s="237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1764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30" t="s">
        <v>1765</v>
      </c>
      <c r="BK369" s="304" t="s">
        <v>1765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 hidden="1">
      <c r="A375" s="162" t="str">
        <f t="shared" si="64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>IF(BN377="","",SUBSTITUTE(BM377," ","")&amp;SUBSTITUTE(BN377," ",""))</f>
        <v/>
      </c>
    </row>
    <row r="378" spans="1:72" hidden="1">
      <c r="A378" s="162" t="str">
        <f t="shared" si="64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 hidden="1">
      <c r="A384" s="162" t="str">
        <f t="shared" si="64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>IF(BN389="","",SUBSTITUTE(BM389," ","")&amp;SUBSTITUTE(BN389," ",""))</f>
        <v/>
      </c>
    </row>
    <row r="390" spans="1:72" hidden="1">
      <c r="A390" s="162" t="str">
        <f t="shared" si="64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5:Y356 V354:X354 V358:Y360 V357:X357 V362:Y363 V361:X361 V365:Y365 V364:X364 V368:Y368 V366:X367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57 Y361 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1:Z368 Y369:Y444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6:Z368 Y369:Y444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69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69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68 BK333 BK370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1766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1767</v>
      </c>
      <c r="E3" s="316" t="s">
        <v>1768</v>
      </c>
      <c r="F3" s="316" t="s">
        <v>1769</v>
      </c>
      <c r="G3" s="316" t="s">
        <v>1770</v>
      </c>
      <c r="H3" s="316" t="s">
        <v>1771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1772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1773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topLeftCell="B1" workbookViewId="0">
      <selection activeCell="G2" sqref="G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1774</v>
      </c>
      <c r="W1" s="397"/>
      <c r="X1" s="397"/>
      <c r="Y1" s="103"/>
    </row>
    <row r="2" spans="1:25" s="100" customFormat="1" ht="11.25" customHeight="1">
      <c r="A2" s="104" t="s">
        <v>1775</v>
      </c>
      <c r="B2" s="104" t="s">
        <v>1776</v>
      </c>
      <c r="C2" s="104" t="s">
        <v>605</v>
      </c>
      <c r="D2" s="105" t="s">
        <v>1177</v>
      </c>
      <c r="E2" s="105" t="s">
        <v>1178</v>
      </c>
      <c r="F2" s="105" t="s">
        <v>1777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1778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8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FERRONORTE</v>
      </c>
      <c r="E347" s="109" t="str">
        <f>IF(FN_MC!T350="","*",FN_MC!T350)</f>
        <v>TCS-TGR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TMT</v>
      </c>
      <c r="L347" s="328" t="str">
        <f>IF(FN_MC!N350="","*",FN_MC!N350)</f>
        <v>TMT1</v>
      </c>
      <c r="M347" s="110">
        <f>IF(FN_MC!J350="","*",FN_MC!J350)</f>
        <v>74</v>
      </c>
      <c r="N347" s="291">
        <f>IF(FN_MC!K350="","*",FN_MC!K350)</f>
        <v>403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TOM</v>
      </c>
      <c r="K348" s="109" t="str">
        <f>IF(FN_MC!M351="","*",FN_MC!M351)</f>
        <v>TCS-TOM</v>
      </c>
      <c r="L348" s="328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OPORTUNIDADE</v>
      </c>
      <c r="B354" s="108" t="str">
        <f>IF(FN_MC!X357="","*",FN_MC!X357)</f>
        <v>Oportunidade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249.5</v>
      </c>
      <c r="O354" s="291">
        <f>IF(FN_MC!L357="","*",FN_MC!L357)</f>
        <v>249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IF(FN_MC!Y361="","*",FN_MC!Y361)</f>
        <v>OPORTUNIDADE</v>
      </c>
      <c r="B358" s="108" t="str">
        <f>IF(FN_MC!X361="","*",FN_MC!X361)</f>
        <v>Oportunidade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 t="str">
        <f>IF(FN_MC!B361="","*",FN_MC!B361)</f>
        <v>*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 t="str">
        <f>IF(FN_MC!B368="","*",FN_MC!B368)</f>
        <v>*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8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1779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1780</v>
      </c>
      <c r="C2" s="95" t="s">
        <v>1162</v>
      </c>
      <c r="D2" s="95" t="s">
        <v>1164</v>
      </c>
      <c r="E2" s="95" t="s">
        <v>1781</v>
      </c>
      <c r="F2" s="95" t="s">
        <v>1782</v>
      </c>
      <c r="G2" s="95" t="s">
        <v>1783</v>
      </c>
      <c r="H2" s="95" t="s">
        <v>1784</v>
      </c>
      <c r="I2" s="95" t="s">
        <v>1785</v>
      </c>
      <c r="J2" s="95" t="s">
        <v>1786</v>
      </c>
      <c r="K2" s="130" t="s">
        <v>1787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TMT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TCS-TOM</v>
      </c>
      <c r="G348" s="120" t="str">
        <f>IF(FN_MC!I351="","*",FN_MC!I351)</f>
        <v>TOM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OPORTUNIDADE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FIXO</v>
      </c>
      <c r="I354" s="120" t="str">
        <f>IF(FN_MC!AC357="","*",FN_MC!AC357)</f>
        <v>*</v>
      </c>
      <c r="J354" s="121" t="str">
        <f>IF(FN_MC!AA357="","*",FN_MC!AA357)</f>
        <v>2 (Maicon e Eder)</v>
      </c>
      <c r="K354" s="133">
        <f>IF(FN_MC!AD357="","*",FN_MC!AD357)</f>
        <v>0.29166666666666669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OPORTUNIDADE</v>
      </c>
      <c r="C358" s="120" t="str">
        <f>IF(FN_MC!B361="","*",FN_MC!B361)</f>
        <v>*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FIXO</v>
      </c>
      <c r="I358" s="120" t="str">
        <f>IF(FN_MC!AC361="","*",FN_MC!AC361)</f>
        <v>*</v>
      </c>
      <c r="J358" s="121">
        <f>IF(FN_MC!AA361="","*",FN_MC!AA361)</f>
        <v>1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TMT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TCS-TOM</v>
      </c>
      <c r="G456" s="120" t="str">
        <f>IF(FN_MC!I351="","*",FN_MC!I351)</f>
        <v>TOM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OPORTUNIDADE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FIXO</v>
      </c>
      <c r="I462" s="120" t="str">
        <f>IF(FN_MC!AC357="","*",FN_MC!AC357)</f>
        <v>*</v>
      </c>
      <c r="J462" s="121" t="str">
        <f>IF(FN_MC!AA357="","*",FN_MC!AA357)</f>
        <v>2 (Maicon e Eder)</v>
      </c>
      <c r="K462" s="133">
        <f>IF(FN_MC!AD357="","*",FN_MC!AD357)</f>
        <v>0.29166666666666669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OPORTUNIDADE</v>
      </c>
      <c r="C466" s="120" t="str">
        <f>IF(FN_MC!B361="","*",FN_MC!B361)</f>
        <v>*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FIXO</v>
      </c>
      <c r="I466" s="120" t="str">
        <f>IF(FN_MC!AC361="","*",FN_MC!AC361)</f>
        <v>*</v>
      </c>
      <c r="J466" s="121">
        <f>IF(FN_MC!AA361="","*",FN_MC!AA361)</f>
        <v>1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1788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1789</v>
      </c>
      <c r="C4" s="321" t="s">
        <v>1790</v>
      </c>
      <c r="D4" s="321" t="s">
        <v>1791</v>
      </c>
      <c r="E4" s="321" t="s">
        <v>1792</v>
      </c>
      <c r="F4" s="321" t="s">
        <v>7</v>
      </c>
      <c r="G4" s="321" t="s">
        <v>1793</v>
      </c>
      <c r="H4" s="187"/>
    </row>
    <row r="5" spans="1:8" ht="43.5">
      <c r="A5" s="187"/>
      <c r="B5" s="322" t="s">
        <v>1794</v>
      </c>
      <c r="C5" s="322">
        <v>309525</v>
      </c>
      <c r="D5" s="322" t="s">
        <v>1795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1796</v>
      </c>
      <c r="C6" s="322">
        <v>256875</v>
      </c>
      <c r="D6" s="322" t="s">
        <v>1797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1798</v>
      </c>
      <c r="C7" s="322">
        <v>257278</v>
      </c>
      <c r="D7" s="322" t="s">
        <v>1799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1800</v>
      </c>
      <c r="C8" s="322">
        <v>261794</v>
      </c>
      <c r="D8" s="322" t="s">
        <v>1801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1802</v>
      </c>
      <c r="C9" s="322">
        <v>257033</v>
      </c>
      <c r="D9" s="322" t="s">
        <v>1803</v>
      </c>
      <c r="E9" s="322" t="s">
        <v>838</v>
      </c>
      <c r="F9" s="322" t="s">
        <v>194</v>
      </c>
      <c r="G9" s="322" t="s">
        <v>1804</v>
      </c>
      <c r="H9" s="187"/>
    </row>
    <row r="10" spans="1:8" ht="43.5">
      <c r="A10" s="187"/>
      <c r="B10" s="322" t="s">
        <v>1805</v>
      </c>
      <c r="C10" s="322">
        <v>396578</v>
      </c>
      <c r="D10" s="322" t="s">
        <v>1806</v>
      </c>
      <c r="E10" s="322" t="s">
        <v>838</v>
      </c>
      <c r="F10" s="322" t="s">
        <v>194</v>
      </c>
      <c r="G10" s="322" t="s">
        <v>1804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1807</v>
      </c>
      <c r="D5" s="401"/>
      <c r="E5" s="401"/>
      <c r="F5" s="401"/>
      <c r="G5" s="401"/>
      <c r="H5" s="401"/>
      <c r="I5" s="401"/>
      <c r="J5" s="402"/>
      <c r="K5" s="403" t="s">
        <v>1808</v>
      </c>
      <c r="L5" s="404"/>
      <c r="M5" s="404"/>
      <c r="N5" s="404"/>
      <c r="O5" s="405" t="s">
        <v>1809</v>
      </c>
      <c r="P5" s="406"/>
      <c r="Q5" s="407"/>
    </row>
    <row r="6" spans="1:17" s="93" customFormat="1" ht="15.75" customHeight="1">
      <c r="A6" s="87" t="s">
        <v>1777</v>
      </c>
      <c r="B6" s="94" t="s">
        <v>1776</v>
      </c>
      <c r="C6" s="95" t="s">
        <v>1177</v>
      </c>
      <c r="D6" s="96" t="s">
        <v>1178</v>
      </c>
      <c r="E6" s="95" t="s">
        <v>1810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1811</v>
      </c>
      <c r="M6" s="138" t="s">
        <v>628</v>
      </c>
      <c r="N6" s="139" t="s">
        <v>1172</v>
      </c>
      <c r="O6" s="241" t="s">
        <v>1215</v>
      </c>
      <c r="P6" s="152"/>
      <c r="Q6" s="188" t="s">
        <v>1812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1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THESUL</v>
      </c>
      <c r="L434" s="140" t="str">
        <f>IF(FN_MC!AM348="","*",FN_MC!AM348)</f>
        <v>TRC-THE</v>
      </c>
      <c r="M434" s="140">
        <f>IF(FN_MC!AP348="","*",FN_MC!AP348)</f>
        <v>300.95600000000002</v>
      </c>
      <c r="N434" s="140" t="str">
        <f>IF(FN_MC!AM348="","*",FN_MC!AM348)</f>
        <v>TRC-THE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FERRONORTE</v>
      </c>
      <c r="D436" s="99" t="str">
        <f>IF(FN_MC!T350="","*",FN_MC!T350)</f>
        <v>TCS-TGR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TMT</v>
      </c>
      <c r="H436" s="149">
        <f>IF(FN_MC!K350="","*",FN_MC!K350)</f>
        <v>403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TMT</v>
      </c>
      <c r="M436" s="140">
        <f>IF(FN_MC!AP350="","*",FN_MC!AP350)</f>
        <v>403</v>
      </c>
      <c r="N436" s="140" t="str">
        <f>IF(FN_MC!AM350="","*",FN_MC!AM350)</f>
        <v>TMT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TCS-TOM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TCS-TOM</v>
      </c>
      <c r="M437" s="140">
        <f>IF(FN_MC!AP351="","*",FN_MC!AP351)</f>
        <v>294</v>
      </c>
      <c r="N437" s="140" t="str">
        <f>IF(FN_MC!AM351="","*",FN_MC!AM351)</f>
        <v>TCS-TOM</v>
      </c>
      <c r="O437" s="169">
        <f>IF(FN_MC!BH351="","*",FN_MC!BH351)</f>
        <v>1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1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Oportunidade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249.5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249.5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Oportunidade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1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1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1812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2026-01-22T13:23:51Z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