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91" documentId="8_{B6337239-1A00-434D-AAD0-422EA1FEB5AE}" xr6:coauthVersionLast="47" xr6:coauthVersionMax="47" xr10:uidLastSave="{E9EAC3B2-CECD-418B-831E-271E98412CA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6" l="1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M80" i="1" a="1"/>
  <c r="M80" i="1"/>
  <c r="K77" i="16" s="1"/>
  <c r="N80" i="1" a="1"/>
  <c r="N80" i="1"/>
  <c r="L77" i="16" s="1"/>
  <c r="N81" i="1" a="1"/>
  <c r="N81" i="1"/>
  <c r="L78" i="16" s="1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K74" i="16" s="1"/>
  <c r="N77" i="1" a="1"/>
  <c r="N77" i="1"/>
  <c r="L74" i="16" s="1"/>
  <c r="R77" i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/>
  <c r="L75" i="16" s="1"/>
  <c r="R78" i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K76" i="16" s="1"/>
  <c r="N79" i="1" a="1"/>
  <c r="N79" i="1"/>
  <c r="L76" i="16" s="1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K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<sst xmlns="http://schemas.openxmlformats.org/spreadsheetml/2006/main" count="5039" uniqueCount="1480">
  <si>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</si>
  <si>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</si>
  <si>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</si>
  <si>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</si>
  <si>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</si>
  <si>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</si>
  <si>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</si>
  <si>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</si>
  <si>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</si>
  <si>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</si>
  <si>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</si>
  <si>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</si>
  <si>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</si>
  <si>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</si>
  <si>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</si>
  <si>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</si>
  <si>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</si>
  <si>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</si>
  <si>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</si>
  <si>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</si>
  <si>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</si>
  <si>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</si>
  <si>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</si>
  <si>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</si>
  <si>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</si>
  <si>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</si>
  <si>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</si>
  <si>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</si>
  <si>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</si>
  <si>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</si>
  <si>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</si>
  <si>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</si>
  <si>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</si>
  <si>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</si>
  <si>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</si>
  <si>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</si>
  <si>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</si>
  <si>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</si>
  <si>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</si>
  <si>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</si>
  <si>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</si>
  <si>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</si>
  <si>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</si>
  <si>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</si>
  <si>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</si>
  <si>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</si>
  <si>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</si>
  <si>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</si>
  <si>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</si>
  <si>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</si>
  <si>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</si>
  <si>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</si>
  <si>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</si>
  <si>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</si>
  <si>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</si>
  <si>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</si>
  <si>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</si>
  <si>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</si>
  <si>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</si>
  <si>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</si>
  <si>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</si>
  <si>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</si>
  <si>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</si>
  <si>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</si>
  <si>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</si>
  <si>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</si>
  <si>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</si>
  <si>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</si>
  <si>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</si>
  <si>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</si>
  <si>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</si>
  <si>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</si>
  <si>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</si>
  <si>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</si>
  <si>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</si>
  <si>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</si>
  <si>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</si>
  <si>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</si>
  <si>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</si>
  <si>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</si>
  <si>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</si>
  <si>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</si>
  <si>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</si>
  <si>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</si>
  <si>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</si>
  <si>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</si>
  <si>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</si>
  <si>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</si>
  <si>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</si>
  <si>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</si>
  <si>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</si>
  <si>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</si>
  <si>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</si>
  <si>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</si>
  <si>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</si>
  <si>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</si>
  <si>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</si>
  <si>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</si>
  <si>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</si>
  <si>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</si>
  <si>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</si>
  <si>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</si>
  <si>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</si>
  <si>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</si>
  <si>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</si>
  <si>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</si>
  <si>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</si>
  <si>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</si>
  <si>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</si>
  <si>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</si>
  <si>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</si>
  <si>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</si>
  <si>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</si>
  <si>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</si>
  <si>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</si>
  <si>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</si>
  <si>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</si>
  <si>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</si>
  <si>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</si>
  <si>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</si>
  <si>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</si>
  <si>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</si>
  <si>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</si>
  <si>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</si>
  <si>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</si>
  <si>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</si>
  <si>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</si>
  <si>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</si>
  <si>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</si>
  <si>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</si>
  <si>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</si>
  <si>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</si>
  <si>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</si>
  <si>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</si>
  <si>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</si>
  <si>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</si>
  <si>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</si>
  <si>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</si>
  <si>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</si>
  <si>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</si>
  <si>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</si>
  <si>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</si>
  <si>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</si>
  <si>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</si>
  <si>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</si>
  <si>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</si>
  <si>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</si>
  <si>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</si>
  <si>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</si>
  <si>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</si>
  <si>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</si>
  <si>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</si>
  <si>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</si>
  <si>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</si>
  <si>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</si>
  <si>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</si>
  <si>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</si>
  <si>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</si>
  <si>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</si>
  <si>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</si>
  <si>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</si>
  <si>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</si>
  <si>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</si>
  <si>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</si>
  <si>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</si>
  <si>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</si>
  <si>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</si>
  <si>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</si>
  <si>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</si>
  <si>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</si>
  <si>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</si>
  <si>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</si>
  <si>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</si>
  <si>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</si>
  <si>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</si>
  <si>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</si>
  <si>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</si>
  <si>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</si>
  <si>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</si>
  <si>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</si>
  <si>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</si>
  <si>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</si>
  <si>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</si>
  <si>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</si>
  <si>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</si>
  <si>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</si>
  <si>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</si>
  <si>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</si>
  <si>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</si>
  <si>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</si>
  <si>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</si>
  <si>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</si>
  <si>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</si>
  <si>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</si>
  <si>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</si>
  <si>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</si>
  <si>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</si>
  <si>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</si>
  <si>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</si>
  <si>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</si>
  <si>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</si>
  <si>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</si>
  <si>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</si>
  <si>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</si>
  <si>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</si>
  <si>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</si>
  <si>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</si>
  <si>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</si>
  <si>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</si>
  <si>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</si>
  <si>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</si>
  <si>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</si>
  <si>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</si>
  <si>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</si>
  <si>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</si>
  <si>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</si>
  <si>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</si>
  <si>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</si>
  <si>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</si>
  <si>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</si>
  <si>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</si>
  <si>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</si>
  <si>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</si>
  <si>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</si>
  <si>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</si>
  <si>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</si>
  <si>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</si>
  <si>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</si>
  <si>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</si>
  <si>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</si>
  <si>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</si>
  <si>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</si>
  <si>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</si>
  <si>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</si>
  <si>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</si>
  <si>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</si>
  <si>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</si>
  <si>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</si>
  <si>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</si>
  <si>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</si>
  <si>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</si>
  <si>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</si>
  <si>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</si>
  <si>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</si>
  <si>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</si>
  <si>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</si>
  <si>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</si>
  <si>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</si>
  <si>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</si>
  <si>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</si>
  <si>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</si>
  <si>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</si>
  <si>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</si>
  <si>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</si>
  <si>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</si>
  <si>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</si>
  <si>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</si>
  <si>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</si>
  <si>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</si>
  <si>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</si>
  <si>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</si>
  <si>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</si>
  <si>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</si>
  <si>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</si>
  <si>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</si>
  <si>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</si>
  <si>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</si>
  <si>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</si>
  <si>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</si>
  <si>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</si>
  <si>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</si>
  <si>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</si>
  <si>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</si>
  <si>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</si>
  <si>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</si>
  <si>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</si>
  <si>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</si>
  <si>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</si>
  <si>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</si>
  <si>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</si>
  <si>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</si>
  <si>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</si>
  <si>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</si>
  <si>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</si>
  <si>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</si>
  <si>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</si>
  <si>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</si>
  <si>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</si>
  <si>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</si>
  <si>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</si>
  <si>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</si>
  <si>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</si>
  <si>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</si>
  <si>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</si>
  <si>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</si>
  <si>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</si>
  <si>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</si>
  <si>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</si>
  <si>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</si>
  <si>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</si>
  <si>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</si>
  <si>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</si>
  <si>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</si>
  <si>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</si>
  <si>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</si>
  <si>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</si>
  <si>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</si>
  <si>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</si>
  <si>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</si>
  <si>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</si>
  <si>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</si>
  <si>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</si>
  <si>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</si>
  <si>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</si>
  <si>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</si>
  <si>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</si>
  <si>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</si>
  <si>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</si>
  <si>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</si>
  <si>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</si>
  <si>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</si>
  <si>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</si>
  <si>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</si>
  <si>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</si>
  <si>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</si>
  <si>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</si>
  <si>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</si>
  <si>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</si>
  <si>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</si>
  <si>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</si>
  <si>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</si>
  <si>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</si>
  <si>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</si>
  <si>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</si>
  <si>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</si>
  <si>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</si>
  <si>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</si>
  <si>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</si>
  <si>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</si>
  <si>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</si>
  <si>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</si>
  <si>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</si>
  <si>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</si>
  <si>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</si>
  <si>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</si>
  <si>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</si>
  <si>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</si>
  <si>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</si>
  <si>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</si>
  <si>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</si>
  <si>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</si>
  <si>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</si>
  <si>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</si>
  <si>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</si>
  <si>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</si>
  <si>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</si>
  <si>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</si>
  <si>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</si>
  <si>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</si>
  <si>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</si>
  <si>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</si>
  <si>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</si>
  <si>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</si>
  <si>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</si>
  <si>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</si>
  <si>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</si>
  <si>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</si>
  <si>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</si>
  <si>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</si>
  <si>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</si>
  <si>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</si>
  <si>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</si>
  <si>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</si>
  <si>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</si>
  <si>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</si>
  <si>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</si>
  <si>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</si>
  <si>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</si>
  <si>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</si>
  <si>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</si>
  <si>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</si>
  <si>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</si>
  <si>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</si>
  <si>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</si>
  <si>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</si>
  <si>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</si>
  <si>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</si>
  <si>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</si>
  <si>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</si>
  <si>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</si>
  <si>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</si>
  <si>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</si>
  <si>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</si>
  <si>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</si>
  <si>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</si>
  <si>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</si>
  <si>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</si>
  <si>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</si>
  <si>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</si>
  <si>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</si>
  <si>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</si>
  <si>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</si>
  <si>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</si>
  <si>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</si>
  <si>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</si>
  <si>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</si>
  <si>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</si>
  <si>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</si>
  <si>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</si>
  <si>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</si>
  <si>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</si>
  <si>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</si>
  <si>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</si>
  <si>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</si>
  <si>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</si>
  <si>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</si>
  <si>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</si>
  <si>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</si>
  <si>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</si>
  <si>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</si>
  <si>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</si>
  <si>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</si>
  <si>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</si>
  <si>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</si>
  <si>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</si>
  <si>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</si>
  <si>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</si>
  <si>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</si>
  <si>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</si>
  <si>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</si>
  <si>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</si>
  <si>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</si>
  <si>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</si>
  <si>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</si>
  <si>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</si>
  <si>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</si>
  <si>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</si>
  <si>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</si>
  <si>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</si>
  <si>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</si>
  <si>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</si>
  <si>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</si>
  <si>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</si>
  <si>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</si>
  <si>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</si>
  <si>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</si>
  <si>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</si>
  <si>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</si>
  <si>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</si>
  <si>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</si>
  <si>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</si>
  <si>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</si>
  <si>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</si>
  <si>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</si>
  <si>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</si>
  <si>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</si>
  <si>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</si>
  <si>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</si>
  <si>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</si>
  <si>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</si>
  <si>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</si>
  <si>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</si>
  <si>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</si>
  <si>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</si>
  <si>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</si>
  <si>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</si>
  <si>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</si>
  <si>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</si>
  <si>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</si>
  <si>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</si>
  <si>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</si>
  <si>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</si>
  <si>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</si>
  <si>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</si>
  <si>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</si>
  <si>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</si>
  <si>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</si>
  <si>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</si>
  <si>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</si>
  <si>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</si>
  <si>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</si>
  <si>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</si>
  <si>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</si>
  <si>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</si>
  <si>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</si>
  <si>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</si>
  <si>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</si>
  <si>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</si>
  <si>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</si>
  <si>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</si>
  <si>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</si>
  <si>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</si>
  <si>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</si>
  <si>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</si>
  <si>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</si>
  <si>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</si>
  <si>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</si>
  <si>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</si>
  <si>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</si>
  <si>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</si>
  <si>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</si>
  <si>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</si>
  <si>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</si>
  <si>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</si>
  <si>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</si>
  <si>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</si>
  <si>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</si>
  <si>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</si>
  <si>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</si>
  <si>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</si>
  <si>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</si>
  <si>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</si>
  <si>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</si>
  <si>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</si>
  <si>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</si>
  <si>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</si>
  <si>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</si>
  <si>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</si>
  <si>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</si>
  <si>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</si>
  <si>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</si>
  <si>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</si>
  <si>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</si>
  <si>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</si>
  <si>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</si>
  <si>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</si>
  <si>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</si>
  <si>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</si>
  <si>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</si>
  <si>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</si>
  <si>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</si>
  <si>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</si>
  <si>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</si>
  <si>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</si>
  <si>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</si>
  <si>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</si>
  <si>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</si>
  <si>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</si>
  <si>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</si>
  <si>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</si>
  <si>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</si>
  <si>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</si>
  <si>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</si>
  <si>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</si>
  <si>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</si>
  <si>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</si>
  <si>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</si>
  <si>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</si>
  <si>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</si>
  <si>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</si>
  <si>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</si>
  <si>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</si>
  <si>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</si>
  <si>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</si>
  <si>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</si>
  <si>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</si>
  <si>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</si>
  <si>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</si>
  <si>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</si>
  <si>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</si>
  <si>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</si>
  <si>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</si>
  <si>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</si>
  <si>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</si>
  <si>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</si>
  <si>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</si>
  <si>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</si>
  <si>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</si>
  <si>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</si>
  <si>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</si>
  <si>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</si>
  <si>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</si>
  <si>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</si>
  <si>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</si>
  <si>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</si>
  <si>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</si>
  <si>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</si>
  <si>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</si>
  <si>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</si>
  <si>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</si>
  <si>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</si>
  <si>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</si>
  <si>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</si>
  <si>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</si>
  <si>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</si>
  <si>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</si>
  <si>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</si>
  <si>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</si>
  <si>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</si>
  <si>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</si>
  <si>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</si>
  <si>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</si>
  <si>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</si>
  <si>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</si>
  <si>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</si>
  <si>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</si>
  <si>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</si>
  <si>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</si>
  <si>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</si>
  <si>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</si>
  <si>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</si>
  <si>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</si>
  <si>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</si>
  <si>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</si>
  <si>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</si>
  <si>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</si>
  <si>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</si>
  <si>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</si>
  <si>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</si>
  <si>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</si>
  <si>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</si>
  <si>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</si>
  <si>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</si>
  <si>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</si>
  <si>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</si>
  <si>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</si>
  <si>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</si>
  <si>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</si>
  <si>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</si>
  <si>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</si>
  <si>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</si>
  <si>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</si>
  <si>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</si>
  <si>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</si>
  <si>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</si>
  <si>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</si>
  <si>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</si>
  <si>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</si>
  <si>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</si>
  <si>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</si>
  <si>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</si>
  <si>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</si>
  <si>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</si>
  <si>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</si>
  <si>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</si>
  <si>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</si>
  <si>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</si>
  <si>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</si>
  <si>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</si>
  <si>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</si>
  <si>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</si>
  <si>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</si>
  <si>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</si>
  <si>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</si>
  <si>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</si>
  <si>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</si>
  <si>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</si>
  <si>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</si>
  <si>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</si>
  <si>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</si>
  <si>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</si>
  <si>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</si>
  <si>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</si>
  <si>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</si>
  <si>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</si>
  <si>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</si>
  <si>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</si>
  <si>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</si>
  <si>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</si>
  <si>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</si>
  <si>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</si>
  <si>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</si>
  <si>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</si>
  <si>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</si>
  <si>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</si>
  <si>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</si>
  <si>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</si>
  <si>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</si>
  <si>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</si>
  <si>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</si>
  <si>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</si>
  <si>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</si>
  <si>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</si>
  <si>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</si>
  <si>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</si>
  <si>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</si>
  <si>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</si>
  <si>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</si>
  <si>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</si>
  <si>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</si>
  <si>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</si>
  <si>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</si>
  <si>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</si>
  <si>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</si>
  <si>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</si>
  <si>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</si>
  <si>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</si>
  <si>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</si>
  <si>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</si>
  <si>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</si>
  <si>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</si>
  <si>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</si>
  <si>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</si>
  <si>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</si>
  <si>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</si>
  <si>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</si>
  <si>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</si>
  <si>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</si>
  <si>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</si>
  <si>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</si>
  <si>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</si>
  <si>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</si>
  <si>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</si>
  <si>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</si>
  <si>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</si>
  <si>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</si>
  <si>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</si>
  <si>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</si>
  <si>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</si>
  <si>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</si>
  <si>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</si>
  <si>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</si>
  <si>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</si>
  <si>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</si>
  <si>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</si>
  <si>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</si>
  <si>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</si>
  <si>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</si>
  <si>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</si>
  <si>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</si>
  <si>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</si>
  <si>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</si>
  <si>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</si>
  <si>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</si>
  <si>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</si>
  <si>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</si>
  <si>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</si>
  <si>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</si>
  <si>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</si>
  <si>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</si>
  <si>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</si>
  <si>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</si>
  <si>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</si>
  <si>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</si>
  <si>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</si>
  <si>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</si>
  <si>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</si>
  <si>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</si>
  <si>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</si>
  <si>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</si>
  <si>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</si>
  <si>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</si>
  <si>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</si>
  <si>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</si>
  <si>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</si>
  <si>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</si>
  <si>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</si>
  <si>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</si>
  <si>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</si>
  <si>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</si>
  <si>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</si>
  <si>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</si>
  <si>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</si>
  <si>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</si>
  <si>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</si>
  <si>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</si>
  <si>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</si>
  <si>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</si>
  <si>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</si>
  <si>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</si>
  <si>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</si>
  <si>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</si>
  <si>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</si>
  <si>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</si>
  <si>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</si>
  <si>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</si>
  <si>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</si>
  <si>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</si>
  <si>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</si>
  <si>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</si>
  <si>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</si>
  <si>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</si>
  <si>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</si>
  <si>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</si>
  <si>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</si>
  <si>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</si>
  <si>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</si>
  <si>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</si>
  <si>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</si>
  <si>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</si>
  <si>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</si>
  <si>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</si>
  <si>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</si>
  <si>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</si>
  <si>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</si>
  <si>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</si>
  <si>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</si>
  <si>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</si>
  <si>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</si>
  <si>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</si>
  <si>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</si>
  <si>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</si>
  <si>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</si>
  <si>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</si>
  <si>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</si>
  <si>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</si>
  <si>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</si>
  <si>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</si>
  <si>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</si>
  <si>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</si>
  <si>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</si>
  <si>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</si>
  <si>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</si>
  <si>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</si>
  <si>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</si>
  <si>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</si>
  <si>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</si>
  <si>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</si>
  <si>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</si>
  <si>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</si>
  <si>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</si>
  <si>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</si>
  <si>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</si>
  <si>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</si>
  <si>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</si>
  <si>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</si>
  <si>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</si>
  <si>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</si>
  <si>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</si>
  <si>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</si>
  <si>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</si>
  <si>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</si>
  <si>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</si>
  <si>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</si>
  <si>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</si>
  <si>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</si>
  <si>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</si>
  <si>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</si>
  <si>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</si>
  <si>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</si>
  <si>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</si>
  <si>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</si>
  <si>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</si>
  <si>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</si>
  <si>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</si>
  <si>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</si>
  <si>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</si>
  <si>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</si>
  <si>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</si>
  <si>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</si>
  <si>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</si>
  <si>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</si>
  <si>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</si>
  <si>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</si>
  <si>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</si>
  <si>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</si>
  <si>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</si>
  <si>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</si>
  <si>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</si>
  <si>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</si>
  <si>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</si>
  <si>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</si>
  <si>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</si>
  <si>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</si>
  <si>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</si>
  <si>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</si>
  <si>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</si>
  <si>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</si>
  <si>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</si>
  <si>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</si>
  <si>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</si>
  <si>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</si>
  <si>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</si>
  <si>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</si>
  <si>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</si>
  <si>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</si>
  <si>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</si>
  <si>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</si>
  <si>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</si>
  <si>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</si>
  <si>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</si>
  <si>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</si>
  <si>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</si>
  <si>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</si>
  <si>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</si>
  <si>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</si>
  <si>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</si>
  <si>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</si>
  <si>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</si>
  <si>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</si>
  <si>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</si>
  <si>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</si>
  <si>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</si>
  <si>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</si>
  <si>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</si>
  <si>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</si>
  <si>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</si>
  <si>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</si>
  <si>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</si>
  <si>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</si>
  <si>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</si>
  <si>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</si>
  <si>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</si>
  <si>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</si>
  <si>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</si>
  <si>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</si>
  <si>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</si>
  <si>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</si>
  <si>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</si>
  <si>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</si>
  <si>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</si>
  <si>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</si>
  <si>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</si>
  <si>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</si>
  <si>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</si>
  <si>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</si>
  <si>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</si>
  <si>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</si>
  <si>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</si>
  <si>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</si>
  <si>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</si>
  <si>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</si>
  <si>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</si>
  <si>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</si>
  <si>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</si>
  <si>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</si>
  <si>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</si>
  <si>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</si>
  <si>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</si>
  <si>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</si>
  <si>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</si>
  <si>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</si>
  <si>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</si>
  <si>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</si>
  <si>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</si>
  <si>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</si>
  <si>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</si>
  <si>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</si>
  <si>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</si>
  <si>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</si>
  <si>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</si>
  <si>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</si>
  <si>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</si>
  <si>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</si>
  <si>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</si>
  <si>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</si>
  <si>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</si>
  <si>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</si>
  <si>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</si>
  <si>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</si>
  <si>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</si>
  <si>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</si>
  <si>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</si>
  <si>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</si>
  <si>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</si>
  <si>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</si>
  <si>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</si>
  <si>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</si>
  <si>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</si>
  <si>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</si>
  <si>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</si>
  <si>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</si>
  <si>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</si>
  <si>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</si>
  <si>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</si>
  <si>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</si>
  <si>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</si>
  <si>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</si>
  <si>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</si>
  <si>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</si>
  <si>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</si>
  <si>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</si>
  <si>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</si>
  <si>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</si>
  <si>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</si>
  <si>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</si>
  <si>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</si>
  <si>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</si>
  <si>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</si>
  <si>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</si>
  <si>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</si>
  <si>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</si>
  <si>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</si>
  <si>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</si>
  <si>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</si>
  <si>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</si>
  <si>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</si>
  <si>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</si>
  <si>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</si>
  <si>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</si>
  <si>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</si>
  <si>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</si>
  <si>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</si>
  <si>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</si>
  <si>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</si>
  <si>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</si>
  <si>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</si>
  <si>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</si>
  <si>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</si>
  <si>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</si>
  <si>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</si>
  <si>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</si>
  <si>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</si>
  <si>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</si>
  <si>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</si>
  <si>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</si>
  <si>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</si>
  <si>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</si>
  <si>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</si>
  <si>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</si>
  <si>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</si>
  <si>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</si>
  <si>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</si>
  <si>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</si>
  <si>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</si>
  <si>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</si>
  <si>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</si>
  <si>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</si>
  <si>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</si>
  <si>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</si>
  <si>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</si>
  <si>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</si>
  <si>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</si>
  <si>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</si>
  <si>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</si>
  <si>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</si>
  <si>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</si>
  <si>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</si>
  <si>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</si>
  <si>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</si>
  <si>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</si>
  <si>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</si>
  <si>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</si>
  <si>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</si>
  <si>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</si>
  <si>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</si>
  <si>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</si>
  <si>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</si>
  <si>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</si>
  <si>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</si>
  <si>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</si>
  <si>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</si>
  <si>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</si>
  <si>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</si>
  <si>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</si>
  <si>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</si>
  <si>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</si>
  <si>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</si>
  <si>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</si>
  <si>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</si>
  <si>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</si>
  <si>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</si>
  <si>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</si>
  <si>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</si>
  <si>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</si>
  <si>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</si>
  <si>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</si>
  <si>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</si>
  <si>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</si>
  <si>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</si>
  <si>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</si>
  <si>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</si>
  <si>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</si>
  <si>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</si>
  <si>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</si>
  <si>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</si>
  <si>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</si>
  <si>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</si>
  <si>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</si>
  <si>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</si>
  <si>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</si>
  <si>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</si>
  <si>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</si>
  <si>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</si>
  <si>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</si>
  <si>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</si>
  <si>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</si>
  <si>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</si>
  <si>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</si>
  <si>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</si>
  <si>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</si>
  <si>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</si>
  <si>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</si>
  <si>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</si>
  <si>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</si>
  <si>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</si>
  <si>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</si>
  <si>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</si>
  <si>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</si>
  <si>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</si>
  <si>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</si>
  <si>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</si>
  <si>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</si>
  <si>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</si>
  <si>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</si>
  <si>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</si>
  <si>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</si>
  <si>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</si>
  <si>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</si>
  <si>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</si>
  <si>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</si>
  <si>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</si>
  <si>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</si>
  <si>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</si>
  <si>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</si>
  <si>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</si>
  <si>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</si>
  <si>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</si>
  <si>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</si>
  <si>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</si>
  <si>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</si>
  <si>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</si>
  <si>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</si>
  <si>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</si>
  <si>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</si>
  <si>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</si>
  <si>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</si>
  <si>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</si>
  <si>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</si>
  <si>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</si>
  <si>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</si>
  <si>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</si>
  <si>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</si>
  <si>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</si>
  <si>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</si>
  <si>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</si>
  <si>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</si>
  <si>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</si>
  <si>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</si>
  <si>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</si>
  <si>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</si>
  <si>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</si>
  <si>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</si>
  <si>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</si>
  <si>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</si>
  <si>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</si>
  <si>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</si>
  <si>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</si>
  <si>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</si>
  <si>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</si>
  <si>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</si>
  <si>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</si>
  <si>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</si>
  <si>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</si>
  <si>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</si>
  <si>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</si>
  <si>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</si>
  <si>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</si>
  <si>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</si>
  <si>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</si>
  <si>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</si>
  <si>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</si>
  <si>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</si>
  <si>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</si>
  <si>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</si>
  <si>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</si>
  <si>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</si>
  <si>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</si>
  <si>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</si>
  <si>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</si>
  <si>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</si>
  <si>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</si>
  <si>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</si>
  <si>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</si>
  <si>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</si>
  <si>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</si>
  <si>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</si>
  <si>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</si>
  <si>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</si>
  <si>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</si>
  <si>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</si>
  <si>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</si>
  <si>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</si>
  <si>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</si>
  <si>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</si>
  <si>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</si>
  <si>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</si>
  <si>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</si>
  <si>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</si>
  <si>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</si>
  <si>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</si>
  <si>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</si>
  <si>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</si>
  <si>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</si>
  <si>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</si>
  <si>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</si>
  <si>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</si>
  <si>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</si>
  <si>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</si>
  <si>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</si>
  <si>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</si>
  <si>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</si>
  <si>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</si>
  <si>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</si>
  <si>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</si>
  <si>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</si>
  <si>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</si>
  <si>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</si>
  <si>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</si>
  <si>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</si>
  <si>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</si>
  <si>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</si>
  <si>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</si>
  <si>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</si>
  <si>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</si>
  <si>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</si>
  <si>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</si>
  <si>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</si>
  <si>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</si>
  <si>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</si>
  <si>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</si>
  <si>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</si>
  <si>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</si>
  <si>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</si>
  <si>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</si>
  <si>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</si>
  <si>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</si>
  <si>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</si>
  <si>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</si>
  <si>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</si>
  <si>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</si>
  <si>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</si>
  <si>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</si>
  <si>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</si>
  <si>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</si>
  <si>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</si>
  <si>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</si>
  <si>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</si>
  <si>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</si>
  <si>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</si>
  <si>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</si>
  <si>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</si>
  <si>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</si>
  <si>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</si>
  <si>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</si>
  <si>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</si>
  <si>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</si>
  <si>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</si>
  <si>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</si>
  <si>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</si>
  <si>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</si>
  <si>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</si>
  <si>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</si>
  <si>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</si>
  <si>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</si>
  <si>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</si>
  <si>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</si>
  <si>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</si>
  <si>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</si>
  <si>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</si>
  <si>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</si>
  <si>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</si>
  <si>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</si>
  <si>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</si>
  <si>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</si>
  <si>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</si>
  <si>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</si>
  <si>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</si>
  <si>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</si>
  <si>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</si>
  <si>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</si>
  <si>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</si>
  <si>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</si>
  <si>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</si>
  <si>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</si>
  <si>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</si>
  <si>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</si>
  <si>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</si>
  <si>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</si>
  <si>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</si>
  <si>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</si>
  <si>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</si>
  <si>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</si>
  <si>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</si>
  <si>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</si>
  <si>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</si>
  <si>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</si>
  <si>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</si>
  <si>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</si>
  <si>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</si>
  <si>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</si>
  <si>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</si>
  <si>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</si>
  <si>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</si>
  <si>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</si>
  <si>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</si>
  <si>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</si>
  <si>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</si>
  <si>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</si>
  <si>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</si>
  <si>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</si>
  <si>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</si>
  <si>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</si>
  <si>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</si>
  <si>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</si>
  <si>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</si>
  <si>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</si>
  <si>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</si>
  <si>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</si>
  <si>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</si>
  <si>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</si>
  <si>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</si>
  <si>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</si>
  <si>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</si>
  <si>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</si>
  <si>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</si>
  <si>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</si>
  <si>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</si>
  <si>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</si>
  <si>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</si>
  <si>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</si>
  <si>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</si>
  <si>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</si>
  <si>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</si>
  <si>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</si>
  <si>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</si>
  <si>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</si>
  <si>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</si>
  <si>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</si>
  <si>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</si>
  <si>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</si>
  <si>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</si>
  <si>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</si>
  <si>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</si>
  <si>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</si>
  <si>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</si>
  <si>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</si>
  <si>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</si>
  <si>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</si>
  <si>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</si>
  <si>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</si>
  <si>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</si>
  <si>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</si>
  <si>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</si>
  <si>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</si>
  <si>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</si>
  <si>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</si>
  <si>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</si>
  <si>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</si>
  <si>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</si>
  <si>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</si>
  <si>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</si>
  <si>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</si>
  <si>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</si>
  <si>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</si>
  <si>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</si>
  <si>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</si>
  <si>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</si>
  <si>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</si>
  <si>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</si>
  <si>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</si>
  <si>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</si>
  <si>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</si>
  <si>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</si>
  <si>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</si>
  <si>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</si>
  <si>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</si>
  <si>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</si>
  <si>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</si>
  <si>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</si>
  <si>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</si>
  <si>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</si>
  <si>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</si>
  <si>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</si>
  <si>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</si>
  <si>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</si>
  <si>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</si>
  <si>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</si>
  <si>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</si>
  <si>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</si>
  <si>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</si>
  <si>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</si>
  <si>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</si>
  <si>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</si>
  <si>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</si>
  <si>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</si>
  <si>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</si>
  <si>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</si>
  <si>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</si>
  <si>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</si>
  <si>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</si>
  <si>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</si>
  <si>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</si>
  <si>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</si>
  <si>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</si>
  <si>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</si>
  <si>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</si>
  <si>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</si>
  <si>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</si>
  <si>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</si>
  <si>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</si>
  <si>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</si>
  <si>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</si>
  <si>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</si>
  <si>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</si>
  <si>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</si>
  <si>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</si>
  <si>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</si>
  <si>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</si>
  <si>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</si>
  <si>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</si>
  <si>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</si>
  <si>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</si>
  <si>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</si>
  <si>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</si>
  <si>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</si>
  <si>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</si>
  <si>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</si>
  <si>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</si>
  <si>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</si>
  <si>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</si>
  <si>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</si>
  <si>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</si>
  <si>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</si>
  <si>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</si>
  <si>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</si>
  <si>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</si>
  <si>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</si>
  <si>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</si>
  <si>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</si>
  <si>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</si>
  <si>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</si>
  <si>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</si>
  <si>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</si>
  <si>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</si>
  <si>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</si>
  <si>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</si>
  <si>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</si>
  <si>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</si>
  <si>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</si>
  <si>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</si>
  <si>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 xml:space="preserve">MC1 08:57, sem oportunidade </t>
  </si>
  <si>
    <t>TEPSUL</t>
  </si>
  <si>
    <t>TRMS</t>
  </si>
  <si>
    <t>Solda no AMV SUL</t>
  </si>
  <si>
    <t>Descarga de barra curta e dormentes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</si>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</sst>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P1" activePane="topRight" state="frozen"/>
      <selection pane="topRight" activeCell="X80" sqref="X8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8.3333333333333329E-2</v>
      </c>
      <c r="Q69" s="71">
        <v>500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0</v>
      </c>
      <c r="BI69" s="14"/>
      <c r="BJ69" s="14" t="s">
        <v>1420</v>
      </c>
      <c r="BK69" s="14" t="s">
        <v>1421</v>
      </c>
      <c r="BL69" s="13"/>
      <c r="BM69" s="12" t="s">
        <v>1023</v>
      </c>
      <c r="BN69" s="12" t="s">
        <v>1053</v>
      </c>
      <c r="BO69" s="130" t="s">
        <v>1154</v>
      </c>
      <c r="BP69" s="14" t="s">
        <v>11</v>
      </c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>CCOCirculaçãoIntervaloOportunidade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/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715</v>
      </c>
      <c r="L73" s="71">
        <v>718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73" s="135">
        <v>0.41666666666666669</v>
      </c>
      <c r="P73" s="135">
        <v>0.125</v>
      </c>
      <c r="Q73" s="71">
        <v>1120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 t="str">
        <f>IF(BS_CONTROLE[[#This Row],[SB]]=0, "-", BS_CONTROLE[[#This Row],[SB]])</f>
        <v>710TSF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715</v>
      </c>
      <c r="AQ73" s="177">
        <f>IF(BS_CONTROLE[[#This Row],[KM - Fim]]=0, "-", BS_CONTROLE[[#This Row],[KM - Fim]])</f>
        <v>718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1422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1423</v>
      </c>
      <c r="O75" s="135">
        <v>0.375</v>
      </c>
      <c r="P75" s="135">
        <v>8.3333333333333329E-2</v>
      </c>
      <c r="Q75" s="71">
        <v>2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1424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TEPSUL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 hidden="1">
      <c r="A76" s="44" t="str">
        <f t="shared" si="7"/>
        <v>A6046062</v>
      </c>
      <c r="B76" s="133">
        <v>46062</v>
      </c>
      <c r="C76" s="7">
        <f>IF(BS_CONTROLE[[#This Row],[DATA]]="","",WEEKNUM(BS_CONTROLE[[#This Row],[DATA]]))</f>
        <v>7</v>
      </c>
      <c r="D76" s="45" t="s">
        <v>106</v>
      </c>
      <c r="E76" s="185">
        <v>93</v>
      </c>
      <c r="F76" s="134" t="s">
        <v>32</v>
      </c>
      <c r="G76" s="8" t="str">
        <f>IF(D76="","*",VLOOKUP(F76,BS_ATIVIDADE[#All],3,FALSE))</f>
        <v>DETECÇÃO</v>
      </c>
      <c r="H76" s="135" t="s">
        <v>474</v>
      </c>
      <c r="I76" s="135" t="s">
        <v>416</v>
      </c>
      <c r="J76" s="151">
        <v>74</v>
      </c>
      <c r="K76" s="151">
        <v>291</v>
      </c>
      <c r="L76" s="71">
        <v>109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35">
        <v>0.375</v>
      </c>
      <c r="P76" s="135">
        <v>4.1666666666666664E-2</v>
      </c>
      <c r="Q76" s="71">
        <v>180</v>
      </c>
      <c r="R76" s="9" t="str">
        <f>IFERROR(_xlfn.XLOOKUP(F76, BS_ATIVIDADE[ATIVIDADE],BS_ATIVIDADE[UNIDADE] ), "*")</f>
        <v>KM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1294</v>
      </c>
      <c r="W76" s="135" t="s">
        <v>1363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DETECÇÃO - RONDA 7 DIAS</v>
      </c>
      <c r="AJ76" s="8" t="str">
        <f>IF(D76="","*",VLOOKUP(AI76,BS_ATIVIDADE[#Data],3,FALSE))</f>
        <v>DETECÇÃO</v>
      </c>
      <c r="AK76" s="175" t="str">
        <f>IF(BS_CONTROLE[[#This Row],[Local - Partida]]=0, "-", BS_CONTROLE[[#This Row],[Local - Partida]])</f>
        <v>TCS2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TCS-TRC</v>
      </c>
      <c r="AN76" s="175" t="str">
        <f>IF(BS_CONTROLE[[#This Row],[SB]]=0, "-", BS_CONTROLE[[#This Row],[SB]])</f>
        <v>291TRC1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291</v>
      </c>
      <c r="AQ76" s="177">
        <f>IF(BS_CONTROLE[[#This Row],[KM - Fim]]=0, "-", BS_CONTROLE[[#This Row],[KM - Fim]])</f>
        <v>109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KM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Herbert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94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>W5046062</v>
      </c>
      <c r="B78" s="133">
        <v>46062</v>
      </c>
      <c r="C78" s="7">
        <f>IF(BS_CONTROLE[[#This Row],[DATA]]="","",WEEKNUM(BS_CONTROLE[[#This Row],[DATA]]))</f>
        <v>7</v>
      </c>
      <c r="D78" s="45" t="s">
        <v>240</v>
      </c>
      <c r="E78" s="185">
        <v>95</v>
      </c>
      <c r="F78" s="134" t="s">
        <v>127</v>
      </c>
      <c r="G78" s="8" t="str">
        <f>IF(D78="","*",VLOOKUP(F78,BS_ATIVIDADE[#All],3,FALSE))</f>
        <v>MODERNIZAÇÃO</v>
      </c>
      <c r="H78" s="135" t="s">
        <v>474</v>
      </c>
      <c r="I78" s="135" t="s">
        <v>474</v>
      </c>
      <c r="J78" s="151">
        <v>74</v>
      </c>
      <c r="K78" s="151">
        <v>260</v>
      </c>
      <c r="L78" s="71">
        <v>210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8" s="135">
        <v>0.45833333333333331</v>
      </c>
      <c r="P78" s="135">
        <v>8.3333333333333329E-2</v>
      </c>
      <c r="Q78" s="71">
        <v>4</v>
      </c>
      <c r="R78" s="9" t="str">
        <f>IFERROR(_xlfn.XLOOKUP(F78, BS_ATIVIDADE[ATIVIDADE],BS_ATIVIDADE[UNIDADE] ), "*")</f>
        <v>Nº DE BARRAS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1357</v>
      </c>
      <c r="W78" s="135" t="s">
        <v>1425</v>
      </c>
      <c r="X78" s="152" t="s">
        <v>1004</v>
      </c>
      <c r="Y78" s="129"/>
      <c r="Z78" s="129"/>
      <c r="AA78" s="71" t="s">
        <v>1358</v>
      </c>
      <c r="AB78" s="59" t="s">
        <v>996</v>
      </c>
      <c r="AC78" s="59"/>
      <c r="AD78" s="135">
        <v>0.29166666666666669</v>
      </c>
      <c r="AE78" s="71">
        <v>7671</v>
      </c>
      <c r="AF78" s="71">
        <v>9322</v>
      </c>
      <c r="AG78" s="71"/>
      <c r="AH78" s="42"/>
      <c r="AI78" s="119" t="str">
        <f>IF(BS_CONTROLE[[#This Row],[Atividade]]=0, "-", BS_CONTROLE[[#This Row],[Atividade]])</f>
        <v>MODERNIZAÇÃO - DESCARGA - TRILHO</v>
      </c>
      <c r="AJ78" s="8" t="str">
        <f>IF(D78="","*",VLOOKUP(AI78,BS_ATIVIDADE[#Data],3,FALSE))</f>
        <v>MODERNIZAÇÃO</v>
      </c>
      <c r="AK78" s="175" t="str">
        <f>IF(BS_CONTROLE[[#This Row],[Local - Partida]]=0, "-", BS_CONTROLE[[#This Row],[Local - Partida]])</f>
        <v>TCS2</v>
      </c>
      <c r="AL78" s="175" t="str">
        <f>IF(BS_CONTROLE[[#This Row],[Local - Encerramento]]=0, "-", BS_CONTROLE[[#This Row],[Local - Encerramento]])</f>
        <v>TCS2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251TJA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260</v>
      </c>
      <c r="AQ78" s="177">
        <f>IF(BS_CONTROLE[[#This Row],[KM - Fim]]=0, "-", BS_CONTROLE[[#This Row],[KM - Fim]])</f>
        <v>210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BARRAS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Augusto/ Efraim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96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">
        <v>120</v>
      </c>
      <c r="H80" s="135" t="s">
        <v>448</v>
      </c>
      <c r="I80" s="135" t="s">
        <v>448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0.375</v>
      </c>
      <c r="P80" s="135">
        <v>8.3333333333333329E-2</v>
      </c>
      <c r="Q80" s="71">
        <v>500</v>
      </c>
      <c r="R80" s="9" t="s">
        <v>37</v>
      </c>
      <c r="S80" s="180" t="s">
        <v>369</v>
      </c>
      <c r="T80" s="180" t="s">
        <v>373</v>
      </c>
      <c r="U80" s="199" t="s">
        <v>372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</v>
      </c>
      <c r="AL80" s="175" t="str">
        <f>IF(BS_CONTROLE[[#This Row],[Local - Encerramento]]=0, "-", BS_CONTROLE[[#This Row],[Local - Encerramento]])</f>
        <v>TID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98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99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6" operator="equal">
      <formula>"ERRO"</formula>
    </cfRule>
  </conditionalFormatting>
  <conditionalFormatting sqref="X4 Y1:Z5 Y8:Z778">
    <cfRule type="cellIs" dxfId="123" priority="18475" operator="equal">
      <formula>"OPORTUNIDADE"</formula>
    </cfRule>
  </conditionalFormatting>
  <conditionalFormatting sqref="AZ6:AZ778">
    <cfRule type="expression" dxfId="122" priority="18470">
      <formula>$BU6=1</formula>
    </cfRule>
  </conditionalFormatting>
  <conditionalFormatting sqref="BQ6:BQ778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78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78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41:Y1048576">
    <cfRule type="cellIs" dxfId="111" priority="18292" operator="equal">
      <formula>"OPORTUNIDADE"</formula>
    </cfRule>
  </conditionalFormatting>
  <conditionalFormatting sqref="Y1047841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3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78">
    <cfRule type="iconSet" priority="2272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0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2">
      <iconSet showValue="0">
        <cfvo type="percent" val="0"/>
        <cfvo type="num" val="1"/>
        <cfvo type="num" val="1" gte="0"/>
      </iconSet>
    </cfRule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6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1426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1427</v>
      </c>
      <c r="E3" s="186" t="s">
        <v>1428</v>
      </c>
      <c r="F3" s="186" t="s">
        <v>1429</v>
      </c>
      <c r="G3" s="186" t="s">
        <v>1430</v>
      </c>
      <c r="H3" s="186" t="s">
        <v>1431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1433</v>
      </c>
      <c r="D12" s="187">
        <v>9049</v>
      </c>
      <c r="E12" s="188">
        <v>46044</v>
      </c>
      <c r="F12" s="190" t="s">
        <v>1434</v>
      </c>
      <c r="G12" s="187" t="s">
        <v>1435</v>
      </c>
      <c r="H12" s="187"/>
    </row>
    <row r="13" spans="3:8">
      <c r="C13" s="187" t="s">
        <v>1433</v>
      </c>
      <c r="D13" s="187">
        <v>9044</v>
      </c>
      <c r="E13" s="188">
        <v>46044</v>
      </c>
      <c r="F13" s="190" t="s">
        <v>1436</v>
      </c>
      <c r="G13" s="187" t="s">
        <v>1437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J1" workbookViewId="0">
      <selection sqref="A1:T6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1438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1439</v>
      </c>
      <c r="B2" s="91" t="s">
        <v>1440</v>
      </c>
      <c r="C2" s="91" t="s">
        <v>7</v>
      </c>
      <c r="D2" s="92" t="s">
        <v>1210</v>
      </c>
      <c r="E2" s="92" t="s">
        <v>365</v>
      </c>
      <c r="F2" s="92" t="s">
        <v>1441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1442</v>
      </c>
      <c r="T2" s="94" t="s">
        <v>1213</v>
      </c>
      <c r="U2" s="90">
        <f ca="1">TODAY()-1</f>
        <v>46059</v>
      </c>
      <c r="V2" s="90">
        <f ca="1">U2-1</f>
        <v>46058</v>
      </c>
      <c r="W2" s="90">
        <f ca="1">V2-1</f>
        <v>46057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0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1</v>
      </c>
      <c r="V9" s="98">
        <f ca="1">_xlfn.XLOOKUP(G9&amp;$V$2,BS_CONTROLE[CHAVE],BS_CONTROLE[Quantidade_11],"-")</f>
        <v>2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1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>
        <f ca="1">_xlfn.XLOOKUP(G11&amp;$V$2,BS_CONTROLE[CHAVE],BS_CONTROLE[Quantidade_11],"-")</f>
        <v>1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1</v>
      </c>
      <c r="V17" s="98">
        <f ca="1">_xlfn.XLOOKUP(G17&amp;$V$2,BS_CONTROLE[CHAVE],BS_CONTROLE[Quantidade_11],"-")</f>
        <v>2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1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>
        <f ca="1">_xlfn.XLOOKUP(G19&amp;$V$2,BS_CONTROLE[CHAVE],BS_CONTROLE[Quantidade_11],"-")</f>
        <v>1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108</v>
      </c>
      <c r="V21" s="98">
        <f ca="1">_xlfn.XLOOKUP(G21&amp;$V$2,BS_CONTROLE[CHAVE],BS_CONTROLE[Quantidade_11],"-")</f>
        <v>0</v>
      </c>
      <c r="W21" s="98">
        <f ca="1">_xlfn.XLOOKUP(G21&amp;$W$2,BS_CONTROLE[CHAVE],BS_CONTROLE[Quantidade_11],"-")</f>
        <v>135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>
        <f ca="1">_xlfn.XLOOKUP(G28&amp;$V$2,BS_CONTROLE[CHAVE],BS_CONTROLE[Quantidade_11],"-")</f>
        <v>0</v>
      </c>
      <c r="W28" s="98">
        <f ca="1">_xlfn.XLOOKUP(G28&amp;$W$2,BS_CONTROLE[CHAVE],BS_CONTROLE[Quantidade_11],"-")</f>
        <v>1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2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>
        <f ca="1">_xlfn.XLOOKUP(G30&amp;$V$2,BS_CONTROLE[CHAVE],BS_CONTROLE[Quantidade_11],"-")</f>
        <v>1</v>
      </c>
      <c r="W30" s="98">
        <f ca="1">_xlfn.XLOOKUP(G30&amp;$W$2,BS_CONTROLE[CHAVE],BS_CONTROLE[Quantidade_11],"-")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108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135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80</v>
      </c>
      <c r="V34" s="98">
        <f ca="1">_xlfn.XLOOKUP(G34&amp;$V$2,BS_CONTROLE[CHAVE],BS_CONTROLE[Quantidade_11],"-")</f>
        <v>200</v>
      </c>
      <c r="W34" s="98">
        <f ca="1">_xlfn.XLOOKUP(G34&amp;$W$2,BS_CONTROLE[CHAVE],BS_CONTROLE[Quantidade_11],"-")</f>
        <v>280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8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>
        <f ca="1">_xlfn.XLOOKUP(G36&amp;$W$2,BS_CONTROLE[CHAVE],BS_CONTROLE[Quantidade_11],"-")</f>
        <v>1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1</v>
      </c>
      <c r="V41" s="98">
        <f ca="1">_xlfn.XLOOKUP(G41&amp;$V$2,BS_CONTROLE[CHAVE],BS_CONTROLE[Quantidade_11],"-")</f>
        <v>2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>
        <f ca="1">_xlfn.XLOOKUP(G42&amp;$V$2,BS_CONTROLE[CHAVE],BS_CONTROLE[Quantidade_11],"-")</f>
        <v>0</v>
      </c>
      <c r="W42" s="98">
        <f ca="1">_xlfn.XLOOKUP(G42&amp;$W$2,BS_CONTROLE[CHAVE],BS_CONTROLE[Quantidade_11],"-")</f>
        <v>1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>
        <f ca="1">_xlfn.XLOOKUP(G43&amp;$W$2,BS_CONTROLE[CHAVE],BS_CONTROLE[Quantidade_11],"-")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108</v>
      </c>
      <c r="V46" s="98">
        <f ca="1">_xlfn.XLOOKUP(G46&amp;$V$2,BS_CONTROLE[CHAVE],BS_CONTROLE[Quantidade_11],"-")</f>
        <v>0</v>
      </c>
      <c r="W46" s="98">
        <f ca="1">_xlfn.XLOOKUP(G46&amp;$W$2,BS_CONTROLE[CHAVE],BS_CONTROLE[Quantidade_11],"-")</f>
        <v>135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80</v>
      </c>
      <c r="V47" s="98">
        <f ca="1">_xlfn.XLOOKUP(G47&amp;$V$2,BS_CONTROLE[CHAVE],BS_CONTROLE[Quantidade_11],"-")</f>
        <v>200</v>
      </c>
      <c r="W47" s="98">
        <f ca="1">_xlfn.XLOOKUP(G47&amp;$W$2,BS_CONTROLE[CHAVE],BS_CONTROLE[Quantidade_11],"-")</f>
        <v>280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>
        <f ca="1">_xlfn.XLOOKUP(G48&amp;$U$2,BS_CONTROLE[CHAVE],BS_CONTROLE[Quantidade_11],"-")</f>
        <v>1</v>
      </c>
      <c r="V48" s="98">
        <f ca="1">_xlfn.XLOOKUP(G48&amp;$V$2,BS_CONTROLE[CHAVE],BS_CONTROLE[Quantidade_11],"-")</f>
        <v>1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1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1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80</v>
      </c>
      <c r="V56" s="98">
        <f ca="1">_xlfn.XLOOKUP(G56&amp;$V$2,BS_CONTROLE[CHAVE],BS_CONTROLE[Quantidade_11],"-")</f>
        <v>200</v>
      </c>
      <c r="W56" s="98">
        <f ca="1">_xlfn.XLOOKUP(G56&amp;$W$2,BS_CONTROLE[CHAVE],BS_CONTROLE[Quantidade_11],"-")</f>
        <v>280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108</v>
      </c>
      <c r="V58" s="98">
        <f ca="1">_xlfn.XLOOKUP(G58&amp;$V$2,BS_CONTROLE[CHAVE],BS_CONTROLE[Quantidade_11],"-")</f>
        <v>0</v>
      </c>
      <c r="W58" s="98">
        <f ca="1">_xlfn.XLOOKUP(G58&amp;$W$2,BS_CONTROLE[CHAVE],BS_CONTROLE[Quantidade_11],"-")</f>
        <v>135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>
        <f ca="1">_xlfn.XLOOKUP(G60&amp;$U$2,BS_CONTROLE[CHAVE],BS_CONTROLE[Quantidade_11],"-")</f>
        <v>1</v>
      </c>
      <c r="V60" s="98">
        <f ca="1">_xlfn.XLOOKUP(G60&amp;$V$2,BS_CONTROLE[CHAVE],BS_CONTROLE[Quantidade_11],"-")</f>
        <v>1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1</v>
      </c>
      <c r="V63" s="98">
        <f ca="1">_xlfn.XLOOKUP(G63&amp;$V$2,BS_CONTROLE[CHAVE],BS_CONTROLE[Quantidade_11],"-")</f>
        <v>2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500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8.3333333333333329E-2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 t="str">
        <f>IF(FN_MC!N73="","*",FN_MC!N73)</f>
        <v>710TSF</v>
      </c>
      <c r="M70" s="97">
        <f>IF(FN_MC!J73="","*",FN_MC!J73)</f>
        <v>98</v>
      </c>
      <c r="N70" s="183">
        <f>IF(FN_MC!K73="","*",FN_MC!K73)</f>
        <v>715</v>
      </c>
      <c r="O70" s="183">
        <f>IF(FN_MC!L73="","*",FN_MC!L73)</f>
        <v>718</v>
      </c>
      <c r="P70" s="107">
        <f>IF(FN_MC!O73="","*",FN_MC!O73)</f>
        <v>0.41666666666666669</v>
      </c>
      <c r="Q70" s="107">
        <f>IF(FN_MC!P73="","*",FN_MC!P73)</f>
        <v>0.125</v>
      </c>
      <c r="R70" s="96" t="str">
        <f>IF(FN_MC!Q73="","*",CONCATENATE(FN_MC!Q73," ",FN_MC!R73))</f>
        <v>1120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0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TEPSUL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2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1</v>
      </c>
      <c r="V72" s="98">
        <f ca="1">_xlfn.XLOOKUP(G72&amp;$V$2,BS_CONTROLE[CHAVE],BS_CONTROLE[Quantidade_11],"-")</f>
        <v>2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A60</v>
      </c>
      <c r="H73" s="96" t="str">
        <f>IF(FN_MC!F76="","*",FN_MC!F76)</f>
        <v>DETECÇÃO - RONDA 7 DIAS</v>
      </c>
      <c r="I73" s="96" t="str">
        <f>IF(FN_MC!H76="","*",FN_MC!H76)</f>
        <v>TCS2</v>
      </c>
      <c r="J73" s="96" t="str">
        <f>IF(FN_MC!I76="","*",FN_MC!I76)</f>
        <v>TIN</v>
      </c>
      <c r="K73" s="96" t="str">
        <f>IF(FN_MC!M76="","*",FN_MC!M76)</f>
        <v>TCS-TRC</v>
      </c>
      <c r="L73" s="196" t="str">
        <f>IF(FN_MC!N76="","*",FN_MC!N76)</f>
        <v>291TRC1</v>
      </c>
      <c r="M73" s="97">
        <f>IF(FN_MC!J76="","*",FN_MC!J76)</f>
        <v>74</v>
      </c>
      <c r="N73" s="183">
        <f>IF(FN_MC!K76="","*",FN_MC!K76)</f>
        <v>291</v>
      </c>
      <c r="O73" s="183">
        <f>IF(FN_MC!L76="","*",FN_MC!L76)</f>
        <v>109</v>
      </c>
      <c r="P73" s="107">
        <f>IF(FN_MC!O76="","*",FN_MC!O76)</f>
        <v>0.375</v>
      </c>
      <c r="Q73" s="107">
        <f>IF(FN_MC!P76="","*",FN_MC!P76)</f>
        <v>4.1666666666666664E-2</v>
      </c>
      <c r="R73" s="96" t="str">
        <f>IF(FN_MC!Q76="","*",CONCATENATE(FN_MC!Q76," ",FN_MC!R76))</f>
        <v>180 KM</v>
      </c>
      <c r="S73" s="96" t="str">
        <f>IF(FN_MC!V76="","*",FN_MC!V76)</f>
        <v>Herbert</v>
      </c>
      <c r="T73" s="96" t="str">
        <f>IF(FN_MC!W76="","*",FN_MC!W76)</f>
        <v>Ronda 7 dias</v>
      </c>
      <c r="U73" s="98">
        <f ca="1">_xlfn.XLOOKUP(G73&amp;$U$2,BS_CONTROLE[CHAVE],BS_CONTROLE[Quantidade_11],"-")</f>
        <v>80</v>
      </c>
      <c r="V73" s="98">
        <f ca="1">_xlfn.XLOOKUP(G73&amp;$V$2,BS_CONTROLE[CHAVE],BS_CONTROLE[Quantidade_11],"-")</f>
        <v>200</v>
      </c>
      <c r="W73" s="98">
        <f ca="1">_xlfn.XLOOKUP(G73&amp;$W$2,BS_CONTROLE[CHAVE],BS_CONTROLE[Quantidade_11],"-")</f>
        <v>280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W50</v>
      </c>
      <c r="H75" s="96" t="str">
        <f>IF(FN_MC!F78="","*",FN_MC!F78)</f>
        <v>MODERNIZAÇÃO - DESCARGA - TRILHO</v>
      </c>
      <c r="I75" s="96" t="str">
        <f>IF(FN_MC!H78="","*",FN_MC!H78)</f>
        <v>TCS2</v>
      </c>
      <c r="J75" s="96" t="str">
        <f>IF(FN_MC!I78="","*",FN_MC!I78)</f>
        <v>TCS2</v>
      </c>
      <c r="K75" s="96" t="str">
        <f>IF(FN_MC!M78="","*",FN_MC!M78)</f>
        <v>TVI-TJA</v>
      </c>
      <c r="L75" s="196" t="str">
        <f>IF(FN_MC!N78="","*",FN_MC!N78)</f>
        <v>251TJA</v>
      </c>
      <c r="M75" s="97">
        <f>IF(FN_MC!J78="","*",FN_MC!J78)</f>
        <v>74</v>
      </c>
      <c r="N75" s="183">
        <f>IF(FN_MC!K78="","*",FN_MC!K78)</f>
        <v>260</v>
      </c>
      <c r="O75" s="183">
        <f>IF(FN_MC!L78="","*",FN_MC!L78)</f>
        <v>210</v>
      </c>
      <c r="P75" s="107">
        <f>IF(FN_MC!O78="","*",FN_MC!O78)</f>
        <v>0.45833333333333331</v>
      </c>
      <c r="Q75" s="107">
        <f>IF(FN_MC!P78="","*",FN_MC!P78)</f>
        <v>8.3333333333333329E-2</v>
      </c>
      <c r="R75" s="96" t="str">
        <f>IF(FN_MC!Q78="","*",CONCATENATE(FN_MC!Q78," ",FN_MC!R78))</f>
        <v>4 Nº DE BARRAS</v>
      </c>
      <c r="S75" s="96" t="str">
        <f>IF(FN_MC!V78="","*",FN_MC!V78)</f>
        <v>Augusto/ Efraim</v>
      </c>
      <c r="T75" s="96" t="str">
        <f>IF(FN_MC!W78="","*",FN_MC!W78)</f>
        <v>Descarga de barra curta e dormentes</v>
      </c>
      <c r="U75" s="98">
        <f ca="1">_xlfn.XLOOKUP(G75&amp;$U$2,BS_CONTROLE[CHAVE],BS_CONTROLE[Quantidade_11],"-")</f>
        <v>108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135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Oportunidade</v>
      </c>
      <c r="C77" s="95" t="str">
        <f>IF(FN_MC!Z80="","*",FN_MC!Z80)</f>
        <v>*</v>
      </c>
      <c r="D77" s="96" t="str">
        <f>IF(FN_MC!S80="","*",FN_MC!S80)</f>
        <v>FERRONORTE</v>
      </c>
      <c r="E77" s="96" t="str">
        <f>IF(FN_MC!T80="","*",FN_MC!T80)</f>
        <v>TMI-TCS</v>
      </c>
      <c r="F77" s="96">
        <f>IF(FN_MC!B80="","*",FN_MC!B80)</f>
        <v>46062</v>
      </c>
      <c r="G77" s="96" t="str">
        <f>IF(FN_MC!D80="","*",FN_MC!D80)</f>
        <v>V66</v>
      </c>
      <c r="H77" s="96" t="str">
        <f>IF(FN_MC!F80="","*",FN_MC!F80)</f>
        <v>MODERNIZAÇÃO - REGULAGEM</v>
      </c>
      <c r="I77" s="96" t="str">
        <f>IF(FN_MC!H80="","*",FN_MC!H80)</f>
        <v>TID</v>
      </c>
      <c r="J77" s="96" t="str">
        <f>IF(FN_MC!I80="","*",FN_MC!I80)</f>
        <v>TID</v>
      </c>
      <c r="K77" s="96" t="str">
        <f>IF(FN_MC!M80="","*",FN_MC!M80)</f>
        <v>TCE-TID</v>
      </c>
      <c r="L77" s="196" t="str">
        <f>IF(FN_MC!N80="","*",FN_MC!N80)</f>
        <v>TCE177</v>
      </c>
      <c r="M77" s="97">
        <f>IF(FN_MC!J80="","*",FN_MC!J80)</f>
        <v>74</v>
      </c>
      <c r="N77" s="183">
        <f>IF(FN_MC!K80="","*",FN_MC!K80)</f>
        <v>172</v>
      </c>
      <c r="O77" s="183">
        <f>IF(FN_MC!L80="","*",FN_MC!L80)</f>
        <v>173</v>
      </c>
      <c r="P77" s="107">
        <f>IF(FN_MC!O80="","*",FN_MC!O80)</f>
        <v>0.375</v>
      </c>
      <c r="Q77" s="107">
        <f>IF(FN_MC!P80="","*",FN_MC!P80)</f>
        <v>8.3333333333333329E-2</v>
      </c>
      <c r="R77" s="96" t="str">
        <f>IF(FN_MC!Q80="","*",CONCATENATE(FN_MC!Q80," ",FN_MC!R80))</f>
        <v>500 M</v>
      </c>
      <c r="S77" s="96" t="str">
        <f>IF(FN_MC!V80="","*",FN_MC!V80)</f>
        <v>Augusto/ Efraim</v>
      </c>
      <c r="T77" s="96" t="str">
        <f>IF(FN_MC!W80="","*",FN_MC!W80)</f>
        <v>Regulagem de brita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7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1443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1444</v>
      </c>
      <c r="C4" s="191" t="s">
        <v>1445</v>
      </c>
      <c r="D4" s="191" t="s">
        <v>1446</v>
      </c>
      <c r="E4" s="191" t="s">
        <v>1447</v>
      </c>
      <c r="F4" s="191" t="s">
        <v>365</v>
      </c>
      <c r="G4" s="191" t="s">
        <v>1448</v>
      </c>
    </row>
    <row r="5" spans="2:7">
      <c r="B5" s="192" t="s">
        <v>1449</v>
      </c>
      <c r="C5" s="192">
        <v>309525</v>
      </c>
      <c r="D5" s="192" t="s">
        <v>1450</v>
      </c>
      <c r="E5" s="192" t="s">
        <v>249</v>
      </c>
      <c r="F5" s="192" t="s">
        <v>1451</v>
      </c>
      <c r="G5" s="193">
        <v>46296</v>
      </c>
    </row>
    <row r="6" spans="2:7">
      <c r="B6" s="192" t="s">
        <v>1452</v>
      </c>
      <c r="C6" s="192">
        <v>257410</v>
      </c>
      <c r="D6" s="192" t="s">
        <v>1453</v>
      </c>
      <c r="E6" s="192" t="s">
        <v>249</v>
      </c>
      <c r="F6" s="192" t="s">
        <v>1451</v>
      </c>
      <c r="G6" s="193"/>
    </row>
    <row r="7" spans="2:7">
      <c r="B7" s="192" t="s">
        <v>1454</v>
      </c>
      <c r="C7" s="192">
        <v>256875</v>
      </c>
      <c r="D7" s="192" t="s">
        <v>1455</v>
      </c>
      <c r="E7" s="192" t="s">
        <v>249</v>
      </c>
      <c r="F7" s="192" t="s">
        <v>1451</v>
      </c>
      <c r="G7" s="193">
        <v>46296</v>
      </c>
    </row>
    <row r="8" spans="2:7">
      <c r="B8" s="192" t="s">
        <v>1456</v>
      </c>
      <c r="C8" s="192">
        <v>257278</v>
      </c>
      <c r="D8" s="192" t="s">
        <v>1457</v>
      </c>
      <c r="E8" s="192" t="s">
        <v>240</v>
      </c>
      <c r="F8" s="192" t="s">
        <v>1458</v>
      </c>
      <c r="G8" s="193">
        <v>46235</v>
      </c>
    </row>
    <row r="9" spans="2:7">
      <c r="B9" s="192" t="s">
        <v>1459</v>
      </c>
      <c r="C9" s="192">
        <v>261794</v>
      </c>
      <c r="D9" s="192" t="s">
        <v>1460</v>
      </c>
      <c r="E9" s="192" t="s">
        <v>240</v>
      </c>
      <c r="F9" s="192" t="s">
        <v>1458</v>
      </c>
      <c r="G9" s="193">
        <v>46082</v>
      </c>
    </row>
    <row r="10" spans="2:7">
      <c r="B10" s="192" t="s">
        <v>1461</v>
      </c>
      <c r="C10" s="192">
        <v>257033</v>
      </c>
      <c r="D10" s="192" t="s">
        <v>1462</v>
      </c>
      <c r="E10" s="192" t="s">
        <v>240</v>
      </c>
      <c r="F10" s="192" t="s">
        <v>479</v>
      </c>
      <c r="G10" s="192" t="s">
        <v>1463</v>
      </c>
    </row>
    <row r="11" spans="2:7">
      <c r="B11" s="192" t="s">
        <v>1464</v>
      </c>
      <c r="C11" s="192">
        <v>396578</v>
      </c>
      <c r="D11" s="192" t="s">
        <v>1465</v>
      </c>
      <c r="E11" s="192" t="s">
        <v>240</v>
      </c>
      <c r="F11" s="192" t="s">
        <v>479</v>
      </c>
      <c r="G11" s="192" t="s">
        <v>1463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1466</v>
      </c>
      <c r="C2" s="83" t="s">
        <v>1195</v>
      </c>
      <c r="D2" s="83" t="s">
        <v>1197</v>
      </c>
      <c r="E2" s="83" t="s">
        <v>1467</v>
      </c>
      <c r="F2" s="83" t="s">
        <v>1468</v>
      </c>
      <c r="G2" s="83" t="s">
        <v>1469</v>
      </c>
      <c r="H2" s="83" t="s">
        <v>1470</v>
      </c>
      <c r="I2" s="83" t="s">
        <v>1471</v>
      </c>
      <c r="J2" s="83" t="s">
        <v>1472</v>
      </c>
      <c r="K2" s="109" t="s">
        <v>1473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*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*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TEPSUL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A60</v>
      </c>
      <c r="E95" s="101" t="str">
        <f>IF(FN_MC!H76="","*",FN_MC!H76)</f>
        <v>TCS2</v>
      </c>
      <c r="F95" s="114" t="str">
        <f>IF(FN_MC!M76="","*",FN_MC!M76)</f>
        <v>TCS-TRC</v>
      </c>
      <c r="G95" s="101" t="str">
        <f>IF(FN_MC!I76="","*",FN_MC!I76)</f>
        <v>TIN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 t="str">
        <f>IF(FN_MC!B77="","*",FN_MC!B77)</f>
        <v>*</v>
      </c>
      <c r="D96" s="101" t="str">
        <f>IF(FN_MC!D77="","*",FN_MC!D77)</f>
        <v>*</v>
      </c>
      <c r="E96" s="101" t="str">
        <f>IF(FN_MC!H77="","*",FN_MC!H77)</f>
        <v>*</v>
      </c>
      <c r="F96" s="114" t="str">
        <f>IF(FN_MC!M77="","*",FN_MC!M77)</f>
        <v>-</v>
      </c>
      <c r="G96" s="101" t="str">
        <f>IF(FN_MC!I77="","*",FN_MC!I77)</f>
        <v>*</v>
      </c>
      <c r="H96" s="101" t="str">
        <f>IF(FN_MC!AB77="","*",FN_MC!AB77)</f>
        <v>*</v>
      </c>
      <c r="I96" s="101" t="str">
        <f>IF(FN_MC!AC77="","*",FN_MC!AC77)</f>
        <v>*</v>
      </c>
      <c r="J96" s="102" t="str">
        <f>IF(FN_MC!AA77="","*",FN_MC!AA77)</f>
        <v>*</v>
      </c>
      <c r="K96" s="112" t="str">
        <f>IF(FN_MC!AD77="","*",FN_MC!AD77)</f>
        <v>*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W50</v>
      </c>
      <c r="E97" s="101" t="str">
        <f>IF(FN_MC!H78="","*",FN_MC!H78)</f>
        <v>TCS2</v>
      </c>
      <c r="F97" s="114" t="str">
        <f>IF(FN_MC!M78="","*",FN_MC!M78)</f>
        <v>TVI-TJA</v>
      </c>
      <c r="G97" s="101" t="str">
        <f>IF(FN_MC!I78="","*",FN_MC!I78)</f>
        <v>TCS2</v>
      </c>
      <c r="H97" s="101" t="str">
        <f>IF(FN_MC!AB78="","*",FN_MC!AB78)</f>
        <v>FIXO</v>
      </c>
      <c r="I97" s="101" t="str">
        <f>IF(FN_MC!AC78="","*",FN_MC!AC78)</f>
        <v>*</v>
      </c>
      <c r="J97" s="102" t="str">
        <f>IF(FN_MC!AA78="","*",FN_MC!AA78)</f>
        <v>2 (Eder e Maicon)</v>
      </c>
      <c r="K97" s="112">
        <f>IF(FN_MC!AD78="","*",FN_MC!AD78)</f>
        <v>0.29166666666666669</v>
      </c>
    </row>
    <row r="98" spans="2:11" hidden="1">
      <c r="B98" s="100" t="str">
        <f>IF(FN_MC!Y79="","*",FN_MC!Y79)</f>
        <v>*</v>
      </c>
      <c r="C98" s="101" t="str">
        <f>IF(FN_MC!B79="","*",FN_MC!B79)</f>
        <v>*</v>
      </c>
      <c r="D98" s="101" t="str">
        <f>IF(FN_MC!D79="","*",FN_MC!D79)</f>
        <v>*</v>
      </c>
      <c r="E98" s="101" t="str">
        <f>IF(FN_MC!H79="","*",FN_MC!H79)</f>
        <v>*</v>
      </c>
      <c r="F98" s="114" t="str">
        <f>IF(FN_MC!M79="","*",FN_MC!M79)</f>
        <v>-</v>
      </c>
      <c r="G98" s="101" t="str">
        <f>IF(FN_MC!I79="","*",FN_MC!I79)</f>
        <v>*</v>
      </c>
      <c r="H98" s="101" t="str">
        <f>IF(FN_MC!AB79="","*",FN_MC!AB79)</f>
        <v>*</v>
      </c>
      <c r="I98" s="101" t="str">
        <f>IF(FN_MC!AC79="","*",FN_MC!AC79)</f>
        <v>*</v>
      </c>
      <c r="J98" s="102" t="str">
        <f>IF(FN_MC!AA79="","*",FN_MC!AA79)</f>
        <v>*</v>
      </c>
      <c r="K98" s="112" t="str">
        <f>IF(FN_MC!AD79="","*",FN_MC!AD79)</f>
        <v>*</v>
      </c>
    </row>
    <row r="99" spans="2:11" hidden="1">
      <c r="B99" s="100" t="str">
        <f>IF(FN_MC!Y80="","*",FN_MC!Y80)</f>
        <v>*</v>
      </c>
      <c r="C99" s="101">
        <f>IF(FN_MC!B80="","*",FN_MC!B80)</f>
        <v>46062</v>
      </c>
      <c r="D99" s="101" t="str">
        <f>IF(FN_MC!D80="","*",FN_MC!D80)</f>
        <v>V66</v>
      </c>
      <c r="E99" s="101" t="str">
        <f>IF(FN_MC!H80="","*",FN_MC!H80)</f>
        <v>TID</v>
      </c>
      <c r="F99" s="114" t="str">
        <f>IF(FN_MC!M80="","*",FN_MC!M80)</f>
        <v>TCE-TID</v>
      </c>
      <c r="G99" s="101" t="str">
        <f>IF(FN_MC!I80="","*",FN_MC!I80)</f>
        <v>TID</v>
      </c>
      <c r="H99" s="101" t="str">
        <f>IF(FN_MC!AB80="","*",FN_MC!AB80)</f>
        <v>FIXO</v>
      </c>
      <c r="I99" s="101" t="str">
        <f>IF(FN_MC!AC80="","*",FN_MC!AC80)</f>
        <v>*</v>
      </c>
      <c r="J99" s="102">
        <f>IF(FN_MC!AA80="","*",FN_MC!AA80)</f>
        <v>1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 t="str">
        <f>IF(FN_MC!B81="","*",FN_MC!B81)</f>
        <v>*</v>
      </c>
      <c r="D100" s="101" t="str">
        <f>IF(FN_MC!D81="","*",FN_MC!D81)</f>
        <v>*</v>
      </c>
      <c r="E100" s="101" t="str">
        <f>IF(FN_MC!H81="","*",FN_MC!H81)</f>
        <v>*</v>
      </c>
      <c r="F100" s="114" t="str">
        <f>IF(FN_MC!M81="","*",FN_MC!M81)</f>
        <v>-</v>
      </c>
      <c r="G100" s="101" t="str">
        <f>IF(FN_MC!I81="","*",FN_MC!I81)</f>
        <v>*</v>
      </c>
      <c r="H100" s="101" t="str">
        <f>IF(FN_MC!AB81="","*",FN_MC!AB81)</f>
        <v>*</v>
      </c>
      <c r="I100" s="101" t="str">
        <f>IF(FN_MC!AC81="","*",FN_MC!AC81)</f>
        <v>*</v>
      </c>
      <c r="J100" s="102" t="str">
        <f>IF(FN_MC!AA81="","*",FN_MC!AA81)</f>
        <v>*</v>
      </c>
      <c r="K100" s="112" t="str">
        <f>IF(FN_MC!AD81="","*",FN_MC!AD81)</f>
        <v>*</v>
      </c>
    </row>
    <row r="101" spans="2:11" hidden="1">
      <c r="B101" s="100" t="str">
        <f>IF(FN_MC!Y82="","*",FN_MC!Y82)</f>
        <v>*</v>
      </c>
      <c r="C101" s="101" t="str">
        <f>IF(FN_MC!B82="","*",FN_MC!B82)</f>
        <v>*</v>
      </c>
      <c r="D101" s="101" t="str">
        <f>IF(FN_MC!D82="","*",FN_MC!D82)</f>
        <v>*</v>
      </c>
      <c r="E101" s="101" t="str">
        <f>IF(FN_MC!H82="","*",FN_MC!H82)</f>
        <v>*</v>
      </c>
      <c r="F101" s="114" t="str">
        <f>IF(FN_MC!M82="","*",FN_MC!M82)</f>
        <v>-</v>
      </c>
      <c r="G101" s="101" t="str">
        <f>IF(FN_MC!I82="","*",FN_MC!I82)</f>
        <v>*</v>
      </c>
      <c r="H101" s="101" t="str">
        <f>IF(FN_MC!AB82="","*",FN_MC!AB82)</f>
        <v>*</v>
      </c>
      <c r="I101" s="101" t="str">
        <f>IF(FN_MC!AC82="","*",FN_MC!AC82)</f>
        <v>*</v>
      </c>
      <c r="J101" s="102" t="str">
        <f>IF(FN_MC!AA82="","*",FN_MC!AA82)</f>
        <v>*</v>
      </c>
      <c r="K101" s="112" t="str">
        <f>IF(FN_MC!AD82="","*",FN_MC!AD82)</f>
        <v>*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1474</v>
      </c>
      <c r="D5" s="268"/>
      <c r="E5" s="268"/>
      <c r="F5" s="268"/>
      <c r="G5" s="268"/>
      <c r="H5" s="268"/>
      <c r="I5" s="268"/>
      <c r="J5" s="269"/>
      <c r="K5" s="270" t="s">
        <v>1475</v>
      </c>
      <c r="L5" s="271"/>
      <c r="M5" s="271"/>
      <c r="N5" s="271"/>
      <c r="O5" s="272" t="s">
        <v>1476</v>
      </c>
      <c r="P5" s="273"/>
      <c r="Q5" s="274"/>
    </row>
    <row r="6" spans="1:17" s="81" customFormat="1" ht="15.75" customHeight="1">
      <c r="A6" s="75" t="s">
        <v>1441</v>
      </c>
      <c r="B6" s="82" t="s">
        <v>1440</v>
      </c>
      <c r="C6" s="83" t="s">
        <v>1210</v>
      </c>
      <c r="D6" s="84" t="s">
        <v>1211</v>
      </c>
      <c r="E6" s="83" t="s">
        <v>1477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1478</v>
      </c>
      <c r="M6" s="116" t="s">
        <v>29</v>
      </c>
      <c r="N6" s="117" t="s">
        <v>1205</v>
      </c>
      <c r="O6" s="165" t="s">
        <v>1248</v>
      </c>
      <c r="P6" s="128"/>
      <c r="Q6" s="139" t="s">
        <v>1479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8.3333333333333329E-2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0</v>
      </c>
      <c r="P93" s="78"/>
      <c r="Q93" s="120" t="str">
        <f>IF($A$2=1,IF(FN_MC!BJ69="","*",FN_MC!BJ69),IF(FN_MC!BK69="","*",FN_MC!BK69))</f>
        <v xml:space="preserve">MC1 08:57, sem oportunidade 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*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0</v>
      </c>
      <c r="P95" s="78"/>
      <c r="Q95" s="120" t="str">
        <f>IF($A$2=1,IF(FN_MC!BJ71="","*",FN_MC!BJ71),IF(FN_MC!BK71="","*",FN_MC!BK71))</f>
        <v>*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715</v>
      </c>
      <c r="I96" s="110">
        <f>IF(FN_MC!O73="","*",FN_MC!O73)</f>
        <v>0.41666666666666669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715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TEPSUL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8.3333333333333329E-2</v>
      </c>
      <c r="K98" s="118" t="str">
        <f>IF(FN_MC!AK75="","*",FN_MC!AK75)</f>
        <v>TEPSUL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A60</v>
      </c>
      <c r="F99" s="87" t="str">
        <f>IF(FN_MC!H76="","*",FN_MC!H76)</f>
        <v>TCS2</v>
      </c>
      <c r="G99" s="87" t="str">
        <f>IF(FN_MC!M76="","*",FN_MC!M76)</f>
        <v>TCS-TRC</v>
      </c>
      <c r="H99" s="125">
        <f>IF(FN_MC!K76="","*",FN_MC!K76)</f>
        <v>291</v>
      </c>
      <c r="I99" s="110">
        <f>IF(FN_MC!O76="","*",FN_MC!O76)</f>
        <v>0.375</v>
      </c>
      <c r="J99" s="110">
        <f>IF(FN_MC!P76="","*",FN_MC!P76)</f>
        <v>4.1666666666666664E-2</v>
      </c>
      <c r="K99" s="118" t="str">
        <f>IF(FN_MC!AK76="","*",FN_MC!AK76)</f>
        <v>TCS2</v>
      </c>
      <c r="L99" s="118" t="str">
        <f>IF(FN_MC!AM76="","*",FN_MC!AM76)</f>
        <v>TCS-TRC</v>
      </c>
      <c r="M99" s="118">
        <f>IF(FN_MC!AP76="","*",FN_MC!AP76)</f>
        <v>291</v>
      </c>
      <c r="N99" s="118" t="str">
        <f>IF(FN_MC!AM76="","*",FN_MC!AM76)</f>
        <v>TCS-TRC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 t="str">
        <f>IF(FN_MC!B77="","*",FN_MC!B77)</f>
        <v>*</v>
      </c>
      <c r="B100" s="86" t="str">
        <f>IF(FN_MC!X77="","*",FN_MC!X77)</f>
        <v>*</v>
      </c>
      <c r="C100" s="87" t="str">
        <f>IF(FN_MC!S77="","*",FN_MC!S77)</f>
        <v>-</v>
      </c>
      <c r="D100" s="87" t="str">
        <f>IF(FN_MC!T77="","*",FN_MC!T77)</f>
        <v>-</v>
      </c>
      <c r="E100" s="87" t="str">
        <f>IF(FN_MC!D77="","*",FN_MC!D77)</f>
        <v>*</v>
      </c>
      <c r="F100" s="87" t="str">
        <f>IF(FN_MC!H77="","*",FN_MC!H77)</f>
        <v>*</v>
      </c>
      <c r="G100" s="87" t="str">
        <f>IF(FN_MC!M77="","*",FN_MC!M77)</f>
        <v>-</v>
      </c>
      <c r="H100" s="125" t="str">
        <f>IF(FN_MC!K77="","*",FN_MC!K77)</f>
        <v>*</v>
      </c>
      <c r="I100" s="110" t="str">
        <f>IF(FN_MC!O77="","*",FN_MC!O77)</f>
        <v>*</v>
      </c>
      <c r="J100" s="110" t="str">
        <f>IF(FN_MC!P77="","*",FN_MC!P77)</f>
        <v>*</v>
      </c>
      <c r="K100" s="118" t="str">
        <f>IF(FN_MC!AK77="","*",FN_MC!AK77)</f>
        <v>-</v>
      </c>
      <c r="L100" s="118" t="str">
        <f>IF(FN_MC!AM77="","*",FN_MC!AM77)</f>
        <v>-</v>
      </c>
      <c r="M100" s="118" t="str">
        <f>IF(FN_MC!AP77="","*",FN_MC!AP77)</f>
        <v>-</v>
      </c>
      <c r="N100" s="118" t="str">
        <f>IF(FN_MC!AM77="","*",FN_MC!AM77)</f>
        <v>-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W50</v>
      </c>
      <c r="F101" s="87" t="str">
        <f>IF(FN_MC!H78="","*",FN_MC!H78)</f>
        <v>TCS2</v>
      </c>
      <c r="G101" s="87" t="str">
        <f>IF(FN_MC!M78="","*",FN_MC!M78)</f>
        <v>TVI-TJA</v>
      </c>
      <c r="H101" s="125">
        <f>IF(FN_MC!K78="","*",FN_MC!K78)</f>
        <v>260</v>
      </c>
      <c r="I101" s="110">
        <f>IF(FN_MC!O78="","*",FN_MC!O78)</f>
        <v>0.45833333333333331</v>
      </c>
      <c r="J101" s="110">
        <f>IF(FN_MC!P78="","*",FN_MC!P78)</f>
        <v>8.3333333333333329E-2</v>
      </c>
      <c r="K101" s="118" t="str">
        <f>IF(FN_MC!AK78="","*",FN_MC!AK78)</f>
        <v>TCS2</v>
      </c>
      <c r="L101" s="118" t="str">
        <f>IF(FN_MC!AM78="","*",FN_MC!AM78)</f>
        <v>TVI-TJA</v>
      </c>
      <c r="M101" s="118">
        <f>IF(FN_MC!AP78="","*",FN_MC!AP78)</f>
        <v>260</v>
      </c>
      <c r="N101" s="118" t="str">
        <f>IF(FN_MC!AM78="","*",FN_MC!AM78)</f>
        <v>TVI-TJA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 t="str">
        <f>IF(FN_MC!B79="","*",FN_MC!B79)</f>
        <v>*</v>
      </c>
      <c r="B102" s="86" t="str">
        <f>IF(FN_MC!X79="","*",FN_MC!X79)</f>
        <v>*</v>
      </c>
      <c r="C102" s="87" t="str">
        <f>IF(FN_MC!S79="","*",FN_MC!S79)</f>
        <v>-</v>
      </c>
      <c r="D102" s="87" t="str">
        <f>IF(FN_MC!T79="","*",FN_MC!T79)</f>
        <v>-</v>
      </c>
      <c r="E102" s="87" t="str">
        <f>IF(FN_MC!D79="","*",FN_MC!D79)</f>
        <v>*</v>
      </c>
      <c r="F102" s="87" t="str">
        <f>IF(FN_MC!H79="","*",FN_MC!H79)</f>
        <v>*</v>
      </c>
      <c r="G102" s="87" t="str">
        <f>IF(FN_MC!M79="","*",FN_MC!M79)</f>
        <v>-</v>
      </c>
      <c r="H102" s="125" t="str">
        <f>IF(FN_MC!K79="","*",FN_MC!K79)</f>
        <v>*</v>
      </c>
      <c r="I102" s="110" t="str">
        <f>IF(FN_MC!O79="","*",FN_MC!O79)</f>
        <v>*</v>
      </c>
      <c r="J102" s="110" t="str">
        <f>IF(FN_MC!P79="","*",FN_MC!P79)</f>
        <v>*</v>
      </c>
      <c r="K102" s="118" t="str">
        <f>IF(FN_MC!AK79="","*",FN_MC!AK79)</f>
        <v>-</v>
      </c>
      <c r="L102" s="118" t="str">
        <f>IF(FN_MC!AM79="","*",FN_MC!AM79)</f>
        <v>-</v>
      </c>
      <c r="M102" s="118" t="str">
        <f>IF(FN_MC!AP79="","*",FN_MC!AP79)</f>
        <v>-</v>
      </c>
      <c r="N102" s="118" t="str">
        <f>IF(FN_MC!AM79="","*",FN_MC!AM79)</f>
        <v>-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>
        <f>IF(FN_MC!B80="","*",FN_MC!B80)</f>
        <v>46062</v>
      </c>
      <c r="B103" s="86" t="str">
        <f>IF(FN_MC!X80="","*",FN_MC!X80)</f>
        <v>Oportunidade</v>
      </c>
      <c r="C103" s="87" t="str">
        <f>IF(FN_MC!S80="","*",FN_MC!S80)</f>
        <v>FERRONORTE</v>
      </c>
      <c r="D103" s="87" t="str">
        <f>IF(FN_MC!T80="","*",FN_MC!T80)</f>
        <v>TMI-TCS</v>
      </c>
      <c r="E103" s="87" t="str">
        <f>IF(FN_MC!D80="","*",FN_MC!D80)</f>
        <v>V66</v>
      </c>
      <c r="F103" s="87" t="str">
        <f>IF(FN_MC!H80="","*",FN_MC!H80)</f>
        <v>TID</v>
      </c>
      <c r="G103" s="87" t="str">
        <f>IF(FN_MC!M80="","*",FN_MC!M80)</f>
        <v>TCE-TID</v>
      </c>
      <c r="H103" s="125">
        <f>IF(FN_MC!K80="","*",FN_MC!K80)</f>
        <v>172</v>
      </c>
      <c r="I103" s="110">
        <f>IF(FN_MC!O80="","*",FN_MC!O80)</f>
        <v>0.375</v>
      </c>
      <c r="J103" s="110">
        <f>IF(FN_MC!P80="","*",FN_MC!P80)</f>
        <v>8.3333333333333329E-2</v>
      </c>
      <c r="K103" s="118" t="str">
        <f>IF(FN_MC!AK80="","*",FN_MC!AK80)</f>
        <v>TID</v>
      </c>
      <c r="L103" s="118" t="str">
        <f>IF(FN_MC!AM80="","*",FN_MC!AM80)</f>
        <v>TCE-TID</v>
      </c>
      <c r="M103" s="118">
        <f>IF(FN_MC!AP80="","*",FN_MC!AP80)</f>
        <v>172</v>
      </c>
      <c r="N103" s="118" t="str">
        <f>IF(FN_MC!AM80="","*",FN_MC!AM80)</f>
        <v>TCE-TID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 t="str">
        <f>IF(FN_MC!B81="","*",FN_MC!B81)</f>
        <v>*</v>
      </c>
      <c r="B104" s="86" t="str">
        <f>IF(FN_MC!X81="","*",FN_MC!X81)</f>
        <v>*</v>
      </c>
      <c r="C104" s="87" t="str">
        <f>IF(FN_MC!S81="","*",FN_MC!S81)</f>
        <v>-</v>
      </c>
      <c r="D104" s="87" t="str">
        <f>IF(FN_MC!T81="","*",FN_MC!T81)</f>
        <v>-</v>
      </c>
      <c r="E104" s="87" t="str">
        <f>IF(FN_MC!D81="","*",FN_MC!D81)</f>
        <v>*</v>
      </c>
      <c r="F104" s="87" t="str">
        <f>IF(FN_MC!H81="","*",FN_MC!H81)</f>
        <v>*</v>
      </c>
      <c r="G104" s="87" t="str">
        <f>IF(FN_MC!M81="","*",FN_MC!M81)</f>
        <v>-</v>
      </c>
      <c r="H104" s="125" t="str">
        <f>IF(FN_MC!K81="","*",FN_MC!K81)</f>
        <v>*</v>
      </c>
      <c r="I104" s="110" t="str">
        <f>IF(FN_MC!O81="","*",FN_MC!O81)</f>
        <v>*</v>
      </c>
      <c r="J104" s="110" t="str">
        <f>IF(FN_MC!P81="","*",FN_MC!P81)</f>
        <v>*</v>
      </c>
      <c r="K104" s="118" t="str">
        <f>IF(FN_MC!AK81="","*",FN_MC!AK81)</f>
        <v>-</v>
      </c>
      <c r="L104" s="118" t="str">
        <f>IF(FN_MC!AM81="","*",FN_MC!AM81)</f>
        <v>-</v>
      </c>
      <c r="M104" s="118" t="str">
        <f>IF(FN_MC!AP81="","*",FN_MC!AP81)</f>
        <v>-</v>
      </c>
      <c r="N104" s="118" t="str">
        <f>IF(FN_MC!AM81="","*",FN_MC!AM81)</f>
        <v>-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 t="str">
        <f>IF(FN_MC!B82="","*",FN_MC!B82)</f>
        <v>*</v>
      </c>
      <c r="B105" s="86" t="str">
        <f>IF(FN_MC!X82="","*",FN_MC!X82)</f>
        <v>*</v>
      </c>
      <c r="C105" s="87" t="str">
        <f>IF(FN_MC!S82="","*",FN_MC!S82)</f>
        <v>-</v>
      </c>
      <c r="D105" s="87" t="str">
        <f>IF(FN_MC!T82="","*",FN_MC!T82)</f>
        <v>-</v>
      </c>
      <c r="E105" s="87" t="str">
        <f>IF(FN_MC!D82="","*",FN_MC!D82)</f>
        <v>*</v>
      </c>
      <c r="F105" s="87" t="str">
        <f>IF(FN_MC!H82="","*",FN_MC!H82)</f>
        <v>*</v>
      </c>
      <c r="G105" s="87" t="str">
        <f>IF(FN_MC!M82="","*",FN_MC!M82)</f>
        <v>-</v>
      </c>
      <c r="H105" s="125" t="str">
        <f>IF(FN_MC!K82="","*",FN_MC!K82)</f>
        <v>*</v>
      </c>
      <c r="I105" s="110" t="str">
        <f>IF(FN_MC!O82="","*",FN_MC!O82)</f>
        <v>*</v>
      </c>
      <c r="J105" s="110" t="str">
        <f>IF(FN_MC!P82="","*",FN_MC!P82)</f>
        <v>*</v>
      </c>
      <c r="K105" s="118" t="str">
        <f>IF(FN_MC!AK82="","*",FN_MC!AK82)</f>
        <v>-</v>
      </c>
      <c r="L105" s="118" t="str">
        <f>IF(FN_MC!AM82="","*",FN_MC!AM82)</f>
        <v>-</v>
      </c>
      <c r="M105" s="118" t="str">
        <f>IF(FN_MC!AP82="","*",FN_MC!AP82)</f>
        <v>-</v>
      </c>
      <c r="N105" s="118" t="str">
        <f>IF(FN_MC!AM82="","*",FN_MC!AM82)</f>
        <v>-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2026-02-07T17:19:07Z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