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755" documentId="120_S{118792C3-22EF-5104-A093-F22BFE3913F3}" xr6:coauthVersionLast="47" xr6:coauthVersionMax="47" xr10:uidLastSave="{E3780530-F3F1-4926-86FE-836A036E39E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04" i="1" l="1" a="1"/>
  <c r="N304" i="1"/>
  <c r="M304" i="1" a="1"/>
  <c r="M304" i="1"/>
  <c r="N303" i="1" a="1"/>
  <c r="N303" i="1"/>
  <c r="M303" i="1" a="1"/>
  <c r="M303" i="1"/>
  <c r="N301" i="1" a="1"/>
  <c r="N301" i="1"/>
  <c r="M301" i="1" a="1"/>
  <c r="M301" i="1"/>
  <c r="N300" i="1" a="1"/>
  <c r="N300" i="1"/>
  <c r="M300" i="1" a="1"/>
  <c r="M300" i="1"/>
  <c r="N297" i="1" a="1"/>
  <c r="N297" i="1"/>
  <c r="M297" i="1" a="1"/>
  <c r="M297" i="1"/>
  <c r="N295" i="1" a="1"/>
  <c r="N295" i="1"/>
  <c r="M295" i="1" a="1"/>
  <c r="M295" i="1"/>
  <c r="N294" i="1" a="1"/>
  <c r="N294" i="1"/>
  <c r="M294" i="1" a="1"/>
  <c r="M294" i="1"/>
  <c r="N291" i="1" a="1"/>
  <c r="N291" i="1"/>
  <c r="M291" i="1" a="1"/>
  <c r="M291" i="1"/>
  <c r="M290" i="1" a="1"/>
  <c r="M290" i="1"/>
  <c r="N289" i="1" a="1"/>
  <c r="N289" i="1"/>
  <c r="M289" i="1" a="1"/>
  <c r="M289" i="1"/>
  <c r="N288" i="1" a="1"/>
  <c r="N288" i="1"/>
  <c r="M288" i="1" a="1"/>
  <c r="M288" i="1"/>
  <c r="M286" i="1" a="1"/>
  <c r="M286" i="1"/>
  <c r="N285" i="1" a="1"/>
  <c r="N285" i="1"/>
  <c r="M285" i="1" a="1"/>
  <c r="M285" i="1"/>
  <c r="N284" i="1" a="1"/>
  <c r="N284" i="1"/>
  <c r="M284" i="1" a="1"/>
  <c r="M284" i="1"/>
  <c r="N283" i="1" a="1"/>
  <c r="N283" i="1"/>
  <c r="M283" i="1" a="1"/>
  <c r="M283" i="1"/>
  <c r="M281" i="1" a="1"/>
  <c r="M281" i="1" s="1"/>
  <c r="N280" i="1" a="1"/>
  <c r="N280" i="1" s="1"/>
  <c r="M280" i="1" a="1"/>
  <c r="M280" i="1" s="1"/>
  <c r="N279" i="1" a="1"/>
  <c r="N279" i="1" s="1"/>
  <c r="M279" i="1" a="1"/>
  <c r="M279" i="1" s="1"/>
  <c r="N272" i="1" a="1"/>
  <c r="N272" i="1" s="1"/>
  <c r="M272" i="1" a="1"/>
  <c r="M272" i="1" s="1"/>
  <c r="N271" i="1" a="1"/>
  <c r="N271" i="1" s="1"/>
  <c r="M271" i="1" a="1"/>
  <c r="M271" i="1" s="1"/>
  <c r="N270" i="1" a="1"/>
  <c r="N270" i="1" s="1"/>
  <c r="M270" i="1" a="1"/>
  <c r="M270" i="1" s="1"/>
  <c r="N269" i="1" a="1"/>
  <c r="N269" i="1" s="1"/>
  <c r="M269" i="1" a="1"/>
  <c r="M269" i="1" s="1"/>
  <c r="N268" i="1" a="1"/>
  <c r="N268" i="1" s="1"/>
  <c r="M268" i="1" a="1"/>
  <c r="M268" i="1" s="1"/>
  <c r="N267" i="1" a="1"/>
  <c r="N267" i="1" s="1"/>
  <c r="M267" i="1" a="1"/>
  <c r="M267" i="1" s="1"/>
  <c r="N265" i="1" a="1"/>
  <c r="N265" i="1" s="1"/>
  <c r="M265" i="1" a="1"/>
  <c r="M265" i="1" s="1"/>
  <c r="M261" i="1" a="1"/>
  <c r="M261" i="1" s="1"/>
  <c r="N261" i="1" a="1"/>
  <c r="N261" i="1" s="1"/>
  <c r="M262" i="1" a="1"/>
  <c r="M262" i="1" s="1"/>
  <c r="N262" i="1" a="1"/>
  <c r="N262" i="1" s="1"/>
  <c r="N260" i="1" a="1"/>
  <c r="N260" i="1" s="1"/>
  <c r="M260" i="1" a="1"/>
  <c r="M260" i="1" s="1"/>
  <c r="N266" i="1" a="1"/>
  <c r="N266" i="1" s="1"/>
  <c r="M266" i="1" a="1"/>
  <c r="M266" i="1" s="1"/>
  <c r="M264" i="1" a="1"/>
  <c r="M264" i="1"/>
  <c r="N263" i="1" a="1"/>
  <c r="N263" i="1"/>
  <c r="M263" i="1" a="1"/>
  <c r="M263" i="1"/>
  <c r="M259" i="1" a="1"/>
  <c r="M259" i="1"/>
  <c r="N258" i="1" a="1"/>
  <c r="N258" i="1"/>
  <c r="M258" i="1" a="1"/>
  <c r="M258" i="1"/>
  <c r="N257" i="1" a="1"/>
  <c r="N257" i="1"/>
  <c r="M257" i="1" a="1"/>
  <c r="M257" i="1"/>
  <c r="N256" i="1" a="1"/>
  <c r="N256" i="1"/>
  <c r="M256" i="1" a="1"/>
  <c r="M256" i="1"/>
  <c r="AP230" i="1"/>
  <c r="M253" i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AN230" i="1" s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K253" i="15"/>
  <c r="L253" i="15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K254" i="15"/>
  <c r="L254" i="15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K255" i="15"/>
  <c r="L255" i="15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K256" i="15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K257" i="15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K258" i="15"/>
  <c r="L258" i="15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K259" i="15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K260" i="15"/>
  <c r="L260" i="15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K261" i="15"/>
  <c r="L261" i="15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K262" i="15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K263" i="15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K264" i="15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K265" i="15"/>
  <c r="L265" i="15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K266" i="15"/>
  <c r="L266" i="15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K267" i="15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K268" i="15"/>
  <c r="L268" i="15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K269" i="15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K274" i="15"/>
  <c r="L274" i="15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K275" i="15"/>
  <c r="L275" i="15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K276" i="15"/>
  <c r="L276" i="15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K277" i="15"/>
  <c r="L277" i="15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K278" i="15"/>
  <c r="L278" i="15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K280" i="15"/>
  <c r="L280" i="15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K281" i="15"/>
  <c r="L281" i="15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K282" i="15"/>
  <c r="L282" i="15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K283" i="15"/>
  <c r="L283" i="15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K285" i="15"/>
  <c r="L285" i="15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K286" i="15"/>
  <c r="L286" i="15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K287" i="15"/>
  <c r="L287" i="15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K288" i="15"/>
  <c r="L288" i="15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K291" i="15"/>
  <c r="L291" i="15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K292" i="15"/>
  <c r="L292" i="15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K294" i="15"/>
  <c r="L294" i="15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K297" i="15"/>
  <c r="L297" i="15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K298" i="15"/>
  <c r="L298" i="15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K300" i="15"/>
  <c r="L300" i="15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K301" i="15"/>
  <c r="L301" i="15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<sst xmlns="http://schemas.openxmlformats.org/spreadsheetml/2006/main" count="6823" uniqueCount="1494">
  <si>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</si>
  <si>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</si>
  <si>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</si>
  <si>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</si>
  <si>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</si>
  <si>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</si>
  <si>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</si>
  <si>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</si>
  <si>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</si>
  <si>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</si>
  <si>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</si>
  <si>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</si>
  <si>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</si>
  <si>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</si>
  <si>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</si>
  <si>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</si>
  <si>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</si>
  <si>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</si>
  <si>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</si>
  <si>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</si>
  <si>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</si>
  <si>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</si>
  <si>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</si>
  <si>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</si>
  <si>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</si>
  <si>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</si>
  <si>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</si>
  <si>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</si>
  <si>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</si>
  <si>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</si>
  <si>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</si>
  <si>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</si>
  <si>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</si>
  <si>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</si>
  <si>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</si>
  <si>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</si>
  <si>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</si>
  <si>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</si>
  <si>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</si>
  <si>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</si>
  <si>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</si>
  <si>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</si>
  <si>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</si>
  <si>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</si>
  <si>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</si>
  <si>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</si>
  <si>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</si>
  <si>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</si>
  <si>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</si>
  <si>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</si>
  <si>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</si>
  <si>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</si>
  <si>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</si>
  <si>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</si>
  <si>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</si>
  <si>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</si>
  <si>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</si>
  <si>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</si>
  <si>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</si>
  <si>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</si>
  <si>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</si>
  <si>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</si>
  <si>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</si>
  <si>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</si>
  <si>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</si>
  <si>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</si>
  <si>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</si>
  <si>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</si>
  <si>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</si>
  <si>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</si>
  <si>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</si>
  <si>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</si>
  <si>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</si>
  <si>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</si>
  <si>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</si>
  <si>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</si>
  <si>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</si>
  <si>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</si>
  <si>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</si>
  <si>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</si>
  <si>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</si>
  <si>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</si>
  <si>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</si>
  <si>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</si>
  <si>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</si>
  <si>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</si>
  <si>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</si>
  <si>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</si>
  <si>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</si>
  <si>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</si>
  <si>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</si>
  <si>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</si>
  <si>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</si>
  <si>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</si>
  <si>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</si>
  <si>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</si>
  <si>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</si>
  <si>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</si>
  <si>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</si>
  <si>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</si>
  <si>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</si>
  <si>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</si>
  <si>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</si>
  <si>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</si>
  <si>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</si>
  <si>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</si>
  <si>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</si>
  <si>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</si>
  <si>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</si>
  <si>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</si>
  <si>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</si>
  <si>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</si>
  <si>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</si>
  <si>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</si>
  <si>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</si>
  <si>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</si>
  <si>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</si>
  <si>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</si>
  <si>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</si>
  <si>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</si>
  <si>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</si>
  <si>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</si>
  <si>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</si>
  <si>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</si>
  <si>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</si>
  <si>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</si>
  <si>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</si>
  <si>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</si>
  <si>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</si>
  <si>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</si>
  <si>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</si>
  <si>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</si>
  <si>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</si>
  <si>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</si>
  <si>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</si>
  <si>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</si>
  <si>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</si>
  <si>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</si>
  <si>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</si>
  <si>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</si>
  <si>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</si>
  <si>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</si>
  <si>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</si>
  <si>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</si>
  <si>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</si>
  <si>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</si>
  <si>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</si>
  <si>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</si>
  <si>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</si>
  <si>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</si>
  <si>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</si>
  <si>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</si>
  <si>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</si>
  <si>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</si>
  <si>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</si>
  <si>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</si>
  <si>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</si>
  <si>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</si>
  <si>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</si>
  <si>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</si>
  <si>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</si>
  <si>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</si>
  <si>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</si>
  <si>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</si>
  <si>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</si>
  <si>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</si>
  <si>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</si>
  <si>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</si>
  <si>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</si>
  <si>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</si>
  <si>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</si>
  <si>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</si>
  <si>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</si>
  <si>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</si>
  <si>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</si>
  <si>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</si>
  <si>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</si>
  <si>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</si>
  <si>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</si>
  <si>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</si>
  <si>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</si>
  <si>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</si>
  <si>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</si>
  <si>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</si>
  <si>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</si>
  <si>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</si>
  <si>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</si>
  <si>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</si>
  <si>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</si>
  <si>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</si>
  <si>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</si>
  <si>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</si>
  <si>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</si>
  <si>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</si>
  <si>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</si>
  <si>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</si>
  <si>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</si>
  <si>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</si>
  <si>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</si>
  <si>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</si>
  <si>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</si>
  <si>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</si>
  <si>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</si>
  <si>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</si>
  <si>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</si>
  <si>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</si>
  <si>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</si>
  <si>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</si>
  <si>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</si>
  <si>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</si>
  <si>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</si>
  <si>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</si>
  <si>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</si>
  <si>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</si>
  <si>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</si>
  <si>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</si>
  <si>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</si>
  <si>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</si>
  <si>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</si>
  <si>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</si>
  <si>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</si>
  <si>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</si>
  <si>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</si>
  <si>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</si>
  <si>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</si>
  <si>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</si>
  <si>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</si>
  <si>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</si>
  <si>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</si>
  <si>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</si>
  <si>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</si>
  <si>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</si>
  <si>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</si>
  <si>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</si>
  <si>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</si>
  <si>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</si>
  <si>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</si>
  <si>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</si>
  <si>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</si>
  <si>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</si>
  <si>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</si>
  <si>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</si>
  <si>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</si>
  <si>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</si>
  <si>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</si>
  <si>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</si>
  <si>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</si>
  <si>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</si>
  <si>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</si>
  <si>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</si>
  <si>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</si>
  <si>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</si>
  <si>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</si>
  <si>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</si>
  <si>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</si>
  <si>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</si>
  <si>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</si>
  <si>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</si>
  <si>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</si>
  <si>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</si>
  <si>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</si>
  <si>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</si>
  <si>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</si>
  <si>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</si>
  <si>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</si>
  <si>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</si>
  <si>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</si>
  <si>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</si>
  <si>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</si>
  <si>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</si>
  <si>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</si>
  <si>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</si>
  <si>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</si>
  <si>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</si>
  <si>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</si>
  <si>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</si>
  <si>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</si>
  <si>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</si>
  <si>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</si>
  <si>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</si>
  <si>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</si>
  <si>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</si>
  <si>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</si>
  <si>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</si>
  <si>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</si>
  <si>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</si>
  <si>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</si>
  <si>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</si>
  <si>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</si>
  <si>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</si>
  <si>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</si>
  <si>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</si>
  <si>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</si>
  <si>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</si>
  <si>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</si>
  <si>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</si>
  <si>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</si>
  <si>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</si>
  <si>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</si>
  <si>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</si>
  <si>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</si>
  <si>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</si>
  <si>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</si>
  <si>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</si>
  <si>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</si>
  <si>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</si>
  <si>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</si>
  <si>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</si>
  <si>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</si>
  <si>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</si>
  <si>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</si>
  <si>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</si>
  <si>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</si>
  <si>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</si>
  <si>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</si>
  <si>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</si>
  <si>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</si>
  <si>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</si>
  <si>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</si>
  <si>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</si>
  <si>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</si>
  <si>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</si>
  <si>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</si>
  <si>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</si>
  <si>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</si>
  <si>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</si>
  <si>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</si>
  <si>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</si>
  <si>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</si>
  <si>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</si>
  <si>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</si>
  <si>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</si>
  <si>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</si>
  <si>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</si>
  <si>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</si>
  <si>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</si>
  <si>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</si>
  <si>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</si>
  <si>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</si>
  <si>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</si>
  <si>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</si>
  <si>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</si>
  <si>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</si>
  <si>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</si>
  <si>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</si>
  <si>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</si>
  <si>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</si>
  <si>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</si>
  <si>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</si>
  <si>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</si>
  <si>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</si>
  <si>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</si>
  <si>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</si>
  <si>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</si>
  <si>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</si>
  <si>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</si>
  <si>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</si>
  <si>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</si>
  <si>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</si>
  <si>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</si>
  <si>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</si>
  <si>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</si>
  <si>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</si>
  <si>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</si>
  <si>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</si>
  <si>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</si>
  <si>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</si>
  <si>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</si>
  <si>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</si>
  <si>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</si>
  <si>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</si>
  <si>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</si>
  <si>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</si>
  <si>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</si>
  <si>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</si>
  <si>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</si>
  <si>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</si>
  <si>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</si>
  <si>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</si>
  <si>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</si>
  <si>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</si>
  <si>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</si>
  <si>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</si>
  <si>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</si>
  <si>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</si>
  <si>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</si>
  <si>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</si>
  <si>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</si>
  <si>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</si>
  <si>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</si>
  <si>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</si>
  <si>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</si>
  <si>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</si>
  <si>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</si>
  <si>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</si>
  <si>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</si>
  <si>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</si>
  <si>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</si>
  <si>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</si>
  <si>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</si>
  <si>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</si>
  <si>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</si>
  <si>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</si>
  <si>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</si>
  <si>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</si>
  <si>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</si>
  <si>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</si>
  <si>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</si>
  <si>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</si>
  <si>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</si>
  <si>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</si>
  <si>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</si>
  <si>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</si>
  <si>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</si>
  <si>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</si>
  <si>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</si>
  <si>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</si>
  <si>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</si>
  <si>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</si>
  <si>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</si>
  <si>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</si>
  <si>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</si>
  <si>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</si>
  <si>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</si>
  <si>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</si>
  <si>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</si>
  <si>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</si>
  <si>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</si>
  <si>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</si>
  <si>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</si>
  <si>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</si>
  <si>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</si>
  <si>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</si>
  <si>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</si>
  <si>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</si>
  <si>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</si>
  <si>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</si>
  <si>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</si>
  <si>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</si>
  <si>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</si>
  <si>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</si>
  <si>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</si>
  <si>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</si>
  <si>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</si>
  <si>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</si>
  <si>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</si>
  <si>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</si>
  <si>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</si>
  <si>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</si>
  <si>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</si>
  <si>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</si>
  <si>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</si>
  <si>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</si>
  <si>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</si>
  <si>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</si>
  <si>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</si>
  <si>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</si>
  <si>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</si>
  <si>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</si>
  <si>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</si>
  <si>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</si>
  <si>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</si>
  <si>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</si>
  <si>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</si>
  <si>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</si>
  <si>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</si>
  <si>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</si>
  <si>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</si>
  <si>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</si>
  <si>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</si>
  <si>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</si>
  <si>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</si>
  <si>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</si>
  <si>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</si>
  <si>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</si>
  <si>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</si>
  <si>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</si>
  <si>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</si>
  <si>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</si>
  <si>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</si>
  <si>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</si>
  <si>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</si>
  <si>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</si>
  <si>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</si>
  <si>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</si>
  <si>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</si>
  <si>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</si>
  <si>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</si>
  <si>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</si>
  <si>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</si>
  <si>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</si>
  <si>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</si>
  <si>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</si>
  <si>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</si>
  <si>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</si>
  <si>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</si>
  <si>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</si>
  <si>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</si>
  <si>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</si>
  <si>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</si>
  <si>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</si>
  <si>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</si>
  <si>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</si>
  <si>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</si>
  <si>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</si>
  <si>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</si>
  <si>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</si>
  <si>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</si>
  <si>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</si>
  <si>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</si>
  <si>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</si>
  <si>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</si>
  <si>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</si>
  <si>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</si>
  <si>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</si>
  <si>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</si>
  <si>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</si>
  <si>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</si>
  <si>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</si>
  <si>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</si>
  <si>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</si>
  <si>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</si>
  <si>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</si>
  <si>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</si>
  <si>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</si>
  <si>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</si>
  <si>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</si>
  <si>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</si>
  <si>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</si>
  <si>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</si>
  <si>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</si>
  <si>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</si>
  <si>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</si>
  <si>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</si>
  <si>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</si>
  <si>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</si>
  <si>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</si>
  <si>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</si>
  <si>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</si>
  <si>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</si>
  <si>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</si>
  <si>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</si>
  <si>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</si>
  <si>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</si>
  <si>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</si>
  <si>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</si>
  <si>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</si>
  <si>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</si>
  <si>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</si>
  <si>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</si>
  <si>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</si>
  <si>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</si>
  <si>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</si>
  <si>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</si>
  <si>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</si>
  <si>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</si>
  <si>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</si>
  <si>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</si>
  <si>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</si>
  <si>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</si>
  <si>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</si>
  <si>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</si>
  <si>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</si>
  <si>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</si>
  <si>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</si>
  <si>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</si>
  <si>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</si>
  <si>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</si>
  <si>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</si>
  <si>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</si>
  <si>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</si>
  <si>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</si>
  <si>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</si>
  <si>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</si>
  <si>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</si>
  <si>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</si>
  <si>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</si>
  <si>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</si>
  <si>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</si>
  <si>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</si>
  <si>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</si>
  <si>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</si>
  <si>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</si>
  <si>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</si>
  <si>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</si>
  <si>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</si>
  <si>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</si>
  <si>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</si>
  <si>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</si>
  <si>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</si>
  <si>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</si>
  <si>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</si>
  <si>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</si>
  <si>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</si>
  <si>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</si>
  <si>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</si>
  <si>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</si>
  <si>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</si>
  <si>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</si>
  <si>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</si>
  <si>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</si>
  <si>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</si>
  <si>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</si>
  <si>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</si>
  <si>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</si>
  <si>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</si>
  <si>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</si>
  <si>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</si>
  <si>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</si>
  <si>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</si>
  <si>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</si>
  <si>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</si>
  <si>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</si>
  <si>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</si>
  <si>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</si>
  <si>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</si>
  <si>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</si>
  <si>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</si>
  <si>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</si>
  <si>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</si>
  <si>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</si>
  <si>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</si>
  <si>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</si>
  <si>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</si>
  <si>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</si>
  <si>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</si>
  <si>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</si>
  <si>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</si>
  <si>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</si>
  <si>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</si>
  <si>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</si>
  <si>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</si>
  <si>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</si>
  <si>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</si>
  <si>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</si>
  <si>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</si>
  <si>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</si>
  <si>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</si>
  <si>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</si>
  <si>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</si>
  <si>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</si>
  <si>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</si>
  <si>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</si>
  <si>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</si>
  <si>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</si>
  <si>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</si>
  <si>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</si>
  <si>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</si>
  <si>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</si>
  <si>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</si>
  <si>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</si>
  <si>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</si>
  <si>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</si>
  <si>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</si>
  <si>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</si>
  <si>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</si>
  <si>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</si>
  <si>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</si>
  <si>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</si>
  <si>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</si>
  <si>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</si>
  <si>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</si>
  <si>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</si>
  <si>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</si>
  <si>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</si>
  <si>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</si>
  <si>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</si>
  <si>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</si>
  <si>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</si>
  <si>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</si>
  <si>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</si>
  <si>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</si>
  <si>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</si>
  <si>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</si>
  <si>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</si>
  <si>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</si>
  <si>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</si>
  <si>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</si>
  <si>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</si>
  <si>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</si>
  <si>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</si>
  <si>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</si>
  <si>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</si>
  <si>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</si>
  <si>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</si>
  <si>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</si>
  <si>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</si>
  <si>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</si>
  <si>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</si>
  <si>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</si>
  <si>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</si>
  <si>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</si>
  <si>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</si>
  <si>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</si>
  <si>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</si>
  <si>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</si>
  <si>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</si>
  <si>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</si>
  <si>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</si>
  <si>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</si>
  <si>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</si>
  <si>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</si>
  <si>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</si>
  <si>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</si>
  <si>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</si>
  <si>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</si>
  <si>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</si>
  <si>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</si>
  <si>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</si>
  <si>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</si>
  <si>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</si>
  <si>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</si>
  <si>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</si>
  <si>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</si>
  <si>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</si>
  <si>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</si>
  <si>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</si>
  <si>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</si>
  <si>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</si>
  <si>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</si>
  <si>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</si>
  <si>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</si>
  <si>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</si>
  <si>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</si>
  <si>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</si>
  <si>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</si>
  <si>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</si>
  <si>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</si>
  <si>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</si>
  <si>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</si>
  <si>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</si>
  <si>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</si>
  <si>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</si>
  <si>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</si>
  <si>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</si>
  <si>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</si>
  <si>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</si>
  <si>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</si>
  <si>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</si>
  <si>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</si>
  <si>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</si>
  <si>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</si>
  <si>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</si>
  <si>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</si>
  <si>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</si>
  <si>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</si>
  <si>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</si>
  <si>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</si>
  <si>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</si>
  <si>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</si>
  <si>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</si>
  <si>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</si>
  <si>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</si>
  <si>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</si>
  <si>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</si>
  <si>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</si>
  <si>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</si>
  <si>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</si>
  <si>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</si>
  <si>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</si>
  <si>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</si>
  <si>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</si>
  <si>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</si>
  <si>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</si>
  <si>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</si>
  <si>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</si>
  <si>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</si>
  <si>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</si>
  <si>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</si>
  <si>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</si>
  <si>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</si>
  <si>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</si>
  <si>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</si>
  <si>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</si>
  <si>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</si>
  <si>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</si>
  <si>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</si>
  <si>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</si>
  <si>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</si>
  <si>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</si>
  <si>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</si>
  <si>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</si>
  <si>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</si>
  <si>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</si>
  <si>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</si>
  <si>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</si>
  <si>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</si>
  <si>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</si>
  <si>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</si>
  <si>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</si>
  <si>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</si>
  <si>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</si>
  <si>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</si>
  <si>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</si>
  <si>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</si>
  <si>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</si>
  <si>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</si>
  <si>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</si>
  <si>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</si>
  <si>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</si>
  <si>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</si>
  <si>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</si>
  <si>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</si>
  <si>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</si>
  <si>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</si>
  <si>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</si>
  <si>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</si>
  <si>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</si>
  <si>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</si>
  <si>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</si>
  <si>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</si>
  <si>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</si>
  <si>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</si>
  <si>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</si>
  <si>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</si>
  <si>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</si>
  <si>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</si>
  <si>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</si>
  <si>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</si>
  <si>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</si>
  <si>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</si>
  <si>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</si>
  <si>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</si>
  <si>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</si>
  <si>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</si>
  <si>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</si>
  <si>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</si>
  <si>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</si>
  <si>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</si>
  <si>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</si>
  <si>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</si>
  <si>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</si>
  <si>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</si>
  <si>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</si>
  <si>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</si>
  <si>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</si>
  <si>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</si>
  <si>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</si>
  <si>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</si>
  <si>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</si>
  <si>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</si>
  <si>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</si>
  <si>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</si>
  <si>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</si>
  <si>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</si>
  <si>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</si>
  <si>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</si>
  <si>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</si>
  <si>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</si>
  <si>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</si>
  <si>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</si>
  <si>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</si>
  <si>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</si>
  <si>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</si>
  <si>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</si>
  <si>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</si>
  <si>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</si>
  <si>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</si>
  <si>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</si>
  <si>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</si>
  <si>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</si>
  <si>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</si>
  <si>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</si>
  <si>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</si>
  <si>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</si>
  <si>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</si>
  <si>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</si>
  <si>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</si>
  <si>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</si>
  <si>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</si>
  <si>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</si>
  <si>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</si>
  <si>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</si>
  <si>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</si>
  <si>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</si>
  <si>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</si>
  <si>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</si>
  <si>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</si>
  <si>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</si>
  <si>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</si>
  <si>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</si>
  <si>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</si>
  <si>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</si>
  <si>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</si>
  <si>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</si>
  <si>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</si>
  <si>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</si>
  <si>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</si>
  <si>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</si>
  <si>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</si>
  <si>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</si>
  <si>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</si>
  <si>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</si>
  <si>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</si>
  <si>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</si>
  <si>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</si>
  <si>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</si>
  <si>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</si>
  <si>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</si>
  <si>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</si>
  <si>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</si>
  <si>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</si>
  <si>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</si>
  <si>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</si>
  <si>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</si>
  <si>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</si>
  <si>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</si>
  <si>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</si>
  <si>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</si>
  <si>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</si>
  <si>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</si>
  <si>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</si>
  <si>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</si>
  <si>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</si>
  <si>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</si>
  <si>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</si>
  <si>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</si>
  <si>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</si>
  <si>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</si>
  <si>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</si>
  <si>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</si>
  <si>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</si>
  <si>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</si>
  <si>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</si>
  <si>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</si>
  <si>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</si>
  <si>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</si>
  <si>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</si>
  <si>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</si>
  <si>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</si>
  <si>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</si>
  <si>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</si>
  <si>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</si>
  <si>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</si>
  <si>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</si>
  <si>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</si>
  <si>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</si>
  <si>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</si>
  <si>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</si>
  <si>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</si>
  <si>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</si>
  <si>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</si>
  <si>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</si>
  <si>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</si>
  <si>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</si>
  <si>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</si>
  <si>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</si>
  <si>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</si>
  <si>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</si>
  <si>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</si>
  <si>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</si>
  <si>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</si>
  <si>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</si>
  <si>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</si>
  <si>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</si>
  <si>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</si>
  <si>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</si>
  <si>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</si>
  <si>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</si>
  <si>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</si>
  <si>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</si>
  <si>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</si>
  <si>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</si>
  <si>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</si>
  <si>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</si>
  <si>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</si>
  <si>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</si>
  <si>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</si>
  <si>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</si>
  <si>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</si>
  <si>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</si>
  <si>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</si>
  <si>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</si>
  <si>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</si>
  <si>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</si>
  <si>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</si>
  <si>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</si>
  <si>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</si>
  <si>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</si>
  <si>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</si>
  <si>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</si>
  <si>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</si>
  <si>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</si>
  <si>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</si>
  <si>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</si>
  <si>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</si>
  <si>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</si>
  <si>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</si>
  <si>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</si>
  <si>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</si>
  <si>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</si>
  <si>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</si>
  <si>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</si>
  <si>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</si>
  <si>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</si>
  <si>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</si>
  <si>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</si>
  <si>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</si>
  <si>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</si>
  <si>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</si>
  <si>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</si>
  <si>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</si>
  <si>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</si>
  <si>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</si>
  <si>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</si>
  <si>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</si>
  <si>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</si>
  <si>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</si>
  <si>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</si>
  <si>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</si>
  <si>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</si>
  <si>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</si>
  <si>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</si>
  <si>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</si>
  <si>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</si>
  <si>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</si>
  <si>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</si>
  <si>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</si>
  <si>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</si>
  <si>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</si>
  <si>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</si>
  <si>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</si>
  <si>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</si>
  <si>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</si>
  <si>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</si>
  <si>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</si>
  <si>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</si>
  <si>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</si>
  <si>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</si>
  <si>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</si>
  <si>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</si>
  <si>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</si>
  <si>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</si>
  <si>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</si>
  <si>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</si>
  <si>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</si>
  <si>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</si>
  <si>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</si>
  <si>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</si>
  <si>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</si>
  <si>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</si>
  <si>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</si>
  <si>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</si>
  <si>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</si>
  <si>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</si>
  <si>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</si>
  <si>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</si>
  <si>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</si>
  <si>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</si>
  <si>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</si>
  <si>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</si>
  <si>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</si>
  <si>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</si>
  <si>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</si>
  <si>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</si>
  <si>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</si>
  <si>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</si>
  <si>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</si>
  <si>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</si>
  <si>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</si>
  <si>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</si>
  <si>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</si>
  <si>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</si>
  <si>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</si>
  <si>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</si>
  <si>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</si>
  <si>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</si>
  <si>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</si>
  <si>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</si>
  <si>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</si>
  <si>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</si>
  <si>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</si>
  <si>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</si>
  <si>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</si>
  <si>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</si>
  <si>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</si>
  <si>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</si>
  <si>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</si>
  <si>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</si>
  <si>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</si>
  <si>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</si>
  <si>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</si>
  <si>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</si>
  <si>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</si>
  <si>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</si>
  <si>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</si>
  <si>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</si>
  <si>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</si>
  <si>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</si>
  <si>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</si>
  <si>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</si>
  <si>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</si>
  <si>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</si>
  <si>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</si>
  <si>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</si>
  <si>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</si>
  <si>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</si>
  <si>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</si>
  <si>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</si>
  <si>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</si>
  <si>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</si>
  <si>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</si>
  <si>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</si>
  <si>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</si>
  <si>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</si>
  <si>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</si>
  <si>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</si>
  <si>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</si>
  <si>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</si>
  <si>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</si>
  <si>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</si>
  <si>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</si>
  <si>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</si>
  <si>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</si>
  <si>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</si>
  <si>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</si>
  <si>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</si>
  <si>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</si>
  <si>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</si>
  <si>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</si>
  <si>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</si>
  <si>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</si>
  <si>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</si>
  <si>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</si>
  <si>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</si>
  <si>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</si>
  <si>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</si>
  <si>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</si>
  <si>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</si>
  <si>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</si>
  <si>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</si>
  <si>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</si>
  <si>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</si>
  <si>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</si>
  <si>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</si>
  <si>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</si>
  <si>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</si>
  <si>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</si>
  <si>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</si>
  <si>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</si>
  <si>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</si>
  <si>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</si>
  <si>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</si>
  <si>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</si>
  <si>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</si>
  <si>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</si>
  <si>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</si>
  <si>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</si>
  <si>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</si>
  <si>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</si>
  <si>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</si>
  <si>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</si>
  <si>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</si>
  <si>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</si>
  <si>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</si>
  <si>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</si>
  <si>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</si>
  <si>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</si>
  <si>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</si>
  <si>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</si>
  <si>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</si>
  <si>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</si>
  <si>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</si>
  <si>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</si>
  <si>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</si>
  <si>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</si>
  <si>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</si>
  <si>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</si>
  <si>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</si>
  <si>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</si>
  <si>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</si>
  <si>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</si>
  <si>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</si>
  <si>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</si>
  <si>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</si>
  <si>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</si>
  <si>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</si>
  <si>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</si>
  <si>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</si>
  <si>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</si>
  <si>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</si>
  <si>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</si>
  <si>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</si>
  <si>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</si>
  <si>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</si>
  <si>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</si>
  <si>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</si>
  <si>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</si>
  <si>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</si>
  <si>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</si>
  <si>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</si>
  <si>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</si>
  <si>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</si>
  <si>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</si>
  <si>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</si>
  <si>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</si>
  <si>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</si>
  <si>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</si>
  <si>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</si>
  <si>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</si>
  <si>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</si>
  <si>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</si>
  <si>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</si>
  <si>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</si>
  <si>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</si>
  <si>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</si>
  <si>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</si>
  <si>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</si>
  <si>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</si>
  <si>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</si>
  <si>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</si>
  <si>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</si>
  <si>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</si>
  <si>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</si>
  <si>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</si>
  <si>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</si>
  <si>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</si>
  <si>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</si>
  <si>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</si>
  <si>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</si>
  <si>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</si>
  <si>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</si>
  <si>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</si>
  <si>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</si>
  <si>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</si>
  <si>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</si>
  <si>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</si>
  <si>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</si>
  <si>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</si>
  <si>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</si>
  <si>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</si>
  <si>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</si>
  <si>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</si>
  <si>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</si>
  <si>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</si>
  <si>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</si>
  <si>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</si>
  <si>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</si>
  <si>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</si>
  <si>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</si>
  <si>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</si>
  <si>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</si>
  <si>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</si>
  <si>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</si>
  <si>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</si>
  <si>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</si>
  <si>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</si>
  <si>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</si>
  <si>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</si>
  <si>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</si>
  <si>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</si>
  <si>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</si>
  <si>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</si>
  <si>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</si>
  <si>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</si>
  <si>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</si>
  <si>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</si>
  <si>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</si>
  <si>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</si>
  <si>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</si>
  <si>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</si>
  <si>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</si>
  <si>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</si>
  <si>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</si>
  <si>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</si>
  <si>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</si>
  <si>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</si>
  <si>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</si>
  <si>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</si>
  <si>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</si>
  <si>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</si>
  <si>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</si>
  <si>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</si>
  <si>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</si>
  <si>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</si>
  <si>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</si>
  <si>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</si>
  <si>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</si>
  <si>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</si>
  <si>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</si>
  <si>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</si>
  <si>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</si>
  <si>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</si>
  <si>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</si>
  <si>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</si>
  <si>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</si>
  <si>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</si>
  <si>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</si>
  <si>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</si>
  <si>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</si>
  <si>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</si>
  <si>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</si>
  <si>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</si>
  <si>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</si>
  <si>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</si>
  <si>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</si>
  <si>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</si>
  <si>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</si>
  <si>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</si>
  <si>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</si>
  <si>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</si>
  <si>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</si>
  <si>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</si>
  <si>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</si>
  <si>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</si>
  <si>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</si>
  <si>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</si>
  <si>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</si>
  <si>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</si>
  <si>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</si>
  <si>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</si>
  <si>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</si>
  <si>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</si>
  <si>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</si>
  <si>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</si>
  <si>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</si>
  <si>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</si>
  <si>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</si>
  <si>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</si>
  <si>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</si>
  <si>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</si>
  <si>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</si>
  <si>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</si>
  <si>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</si>
  <si>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</si>
  <si>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</si>
  <si>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</si>
  <si>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</si>
  <si>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</si>
  <si>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</si>
  <si>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</si>
  <si>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</si>
  <si>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</si>
  <si>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</si>
  <si>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</si>
  <si>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</si>
  <si>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</si>
  <si>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</si>
  <si>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</si>
  <si>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</si>
  <si>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</si>
  <si>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</si>
  <si>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</si>
  <si>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</si>
  <si>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</si>
  <si>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</si>
  <si>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</si>
  <si>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</si>
  <si>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</si>
  <si>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</si>
  <si>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</si>
  <si>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</si>
  <si>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</si>
  <si>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</si>
  <si>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</si>
  <si>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</si>
  <si>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</si>
  <si>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</si>
  <si>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</si>
  <si>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</si>
  <si>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</si>
  <si>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</si>
  <si>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</si>
  <si>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</si>
  <si>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</si>
  <si>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</si>
  <si>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</si>
  <si>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</si>
  <si>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</si>
  <si>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</si>
  <si>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</si>
  <si>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</si>
  <si>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</si>
  <si>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</si>
  <si>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</si>
  <si>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</si>
  <si>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</si>
  <si>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</si>
  <si>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</si>
  <si>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</si>
  <si>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</si>
  <si>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</si>
  <si>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</si>
  <si>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</si>
  <si>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</si>
  <si>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</si>
  <si>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</si>
  <si>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</si>
  <si>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</si>
  <si>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</si>
  <si>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</si>
  <si>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</si>
  <si>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</si>
  <si>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</si>
  <si>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</si>
  <si>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</si>
  <si>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</si>
  <si>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</si>
  <si>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</si>
  <si>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Em intervalo das 12h18 até 13h48</t>
  </si>
  <si>
    <t xml:space="preserve">Sem oportunidade de faixa </t>
  </si>
  <si>
    <t>TP não solicitou intervalo</t>
  </si>
  <si>
    <t>TP não solicitou intervalo / Realizando deslocamento</t>
  </si>
  <si>
    <t>6373/ 7309</t>
  </si>
  <si>
    <t>Cancelado CCO / priorização circulação de trens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</si>
  <si>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</si>
  <si>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</si>
  <si>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</si>
  <si>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</si>
  <si>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</si>
  <si>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</si>
  <si>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</si>
  <si>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</si>
  <si>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</si>
  <si>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</si>
  <si>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Em inervalo das 11h07 até 13h30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</si>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</sst>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J1" activePane="topRight" state="frozen"/>
      <selection pane="topRight" activeCell="BP270" sqref="BP27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10" t="s">
        <v>950</v>
      </c>
      <c r="C1" s="211"/>
      <c r="D1" s="211"/>
      <c r="E1" s="3"/>
      <c r="F1" s="210" t="s">
        <v>951</v>
      </c>
      <c r="G1" s="211"/>
      <c r="H1" s="212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3"/>
      <c r="AH1" s="5"/>
      <c r="AI1" s="187" t="s">
        <v>952</v>
      </c>
      <c r="AJ1" s="188"/>
      <c r="AK1" s="188"/>
      <c r="AL1" s="188"/>
      <c r="AM1" s="189"/>
      <c r="AN1" s="190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  <c r="BD1" s="188"/>
      <c r="BE1" s="188"/>
      <c r="BF1" s="191"/>
      <c r="BG1" s="5"/>
      <c r="BH1" s="192" t="s">
        <v>953</v>
      </c>
      <c r="BI1" s="193"/>
      <c r="BJ1" s="193"/>
      <c r="BK1" s="194"/>
      <c r="BL1" s="5"/>
      <c r="BM1" s="184" t="s">
        <v>954</v>
      </c>
      <c r="BN1" s="185"/>
      <c r="BO1" s="185"/>
      <c r="BP1" s="185"/>
      <c r="BQ1" s="185"/>
      <c r="BR1" s="185"/>
      <c r="BS1" s="186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7" t="s">
        <v>955</v>
      </c>
      <c r="AJ2" s="188"/>
      <c r="AK2" s="188"/>
      <c r="AL2" s="188"/>
      <c r="AM2" s="189"/>
      <c r="AN2" s="190"/>
      <c r="AO2" s="188"/>
      <c r="AP2" s="188"/>
      <c r="AQ2" s="191"/>
      <c r="AR2" s="6"/>
      <c r="AS2" s="187" t="s">
        <v>958</v>
      </c>
      <c r="AT2" s="188"/>
      <c r="AU2" s="188"/>
      <c r="AV2" s="188"/>
      <c r="AW2" s="188"/>
      <c r="AX2" s="188"/>
      <c r="AY2" s="191"/>
      <c r="AZ2" s="6"/>
      <c r="BA2" s="201" t="s">
        <v>959</v>
      </c>
      <c r="BB2" s="202"/>
      <c r="BC2" s="187" t="s">
        <v>956</v>
      </c>
      <c r="BD2" s="188"/>
      <c r="BE2" s="188"/>
      <c r="BF2" s="191"/>
      <c r="BG2" s="5"/>
      <c r="BH2" s="195"/>
      <c r="BI2" s="196"/>
      <c r="BJ2" s="196"/>
      <c r="BK2" s="197"/>
      <c r="BL2" s="5"/>
      <c r="BM2" s="198"/>
      <c r="BN2" s="199"/>
      <c r="BO2" s="199"/>
      <c r="BP2" s="199"/>
      <c r="BQ2" s="199"/>
      <c r="BR2" s="199"/>
      <c r="BS2" s="200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201" t="s">
        <v>960</v>
      </c>
      <c r="AJ3" s="202"/>
      <c r="AK3" s="201" t="s">
        <v>961</v>
      </c>
      <c r="AL3" s="207"/>
      <c r="AM3" s="208"/>
      <c r="AN3" s="209"/>
      <c r="AO3" s="207"/>
      <c r="AP3" s="207"/>
      <c r="AQ3" s="202"/>
      <c r="AR3" s="63"/>
      <c r="AS3" s="205" t="s">
        <v>967</v>
      </c>
      <c r="AT3" s="206"/>
      <c r="AU3" s="205" t="s">
        <v>968</v>
      </c>
      <c r="AV3" s="206"/>
      <c r="AW3" s="205" t="s">
        <v>969</v>
      </c>
      <c r="AX3" s="206"/>
      <c r="AY3" s="63" t="s">
        <v>970</v>
      </c>
      <c r="AZ3" s="63"/>
      <c r="BA3" s="203"/>
      <c r="BB3" s="204"/>
      <c r="BC3" s="201" t="s">
        <v>963</v>
      </c>
      <c r="BD3" s="207"/>
      <c r="BE3" s="207"/>
      <c r="BF3" s="202"/>
      <c r="BG3" s="62"/>
      <c r="BH3" s="195"/>
      <c r="BI3" s="196"/>
      <c r="BJ3" s="196"/>
      <c r="BK3" s="197"/>
      <c r="BL3" s="62"/>
      <c r="BM3" s="184" t="s">
        <v>971</v>
      </c>
      <c r="BN3" s="185"/>
      <c r="BO3" s="185"/>
      <c r="BP3" s="186"/>
      <c r="BQ3" s="184" t="s">
        <v>742</v>
      </c>
      <c r="BR3" s="185"/>
      <c r="BS3" s="186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/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1</v>
      </c>
      <c r="BI257" s="17"/>
      <c r="BJ257" s="17" t="s">
        <v>1398</v>
      </c>
      <c r="BK257" s="18" t="s">
        <v>1399</v>
      </c>
      <c r="BL257" s="16"/>
      <c r="BM257" s="130"/>
      <c r="BN257" s="130"/>
      <c r="BO257" s="130"/>
      <c r="BP257" s="18"/>
      <c r="BQ257" s="12" t="str">
        <f t="shared" si="22"/>
        <v>Produção</v>
      </c>
      <c r="BR257" s="19">
        <f t="shared" si="23"/>
        <v>1</v>
      </c>
      <c r="BS257" s="19">
        <f t="shared" si="24"/>
        <v>0</v>
      </c>
      <c r="BT257" s="8" t="str">
        <f t="shared" si="25"/>
        <v/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1404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1404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1405</v>
      </c>
      <c r="BK263" s="18" t="s">
        <v>1405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1405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1406</v>
      </c>
      <c r="BK264" s="18" t="s">
        <v>1407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1407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1408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1409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1409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1410</v>
      </c>
      <c r="BK267" s="18" t="s">
        <v>1410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1411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1412</v>
      </c>
      <c r="BK268" s="18" t="s">
        <v>1413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/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1</v>
      </c>
      <c r="BI271" s="17"/>
      <c r="BJ271" s="17" t="s">
        <v>1414</v>
      </c>
      <c r="BK271" s="18" t="s">
        <v>1415</v>
      </c>
      <c r="BL271" s="16"/>
      <c r="BM271" s="130"/>
      <c r="BN271" s="130"/>
      <c r="BO271" s="130"/>
      <c r="BP271" s="18"/>
      <c r="BQ271" s="12" t="str">
        <f t="shared" si="28"/>
        <v>Produção</v>
      </c>
      <c r="BR271" s="19">
        <f t="shared" si="29"/>
        <v>1.1916666666666664</v>
      </c>
      <c r="BS271" s="19">
        <f t="shared" si="30"/>
        <v>0</v>
      </c>
      <c r="BT271" s="8" t="str">
        <f t="shared" si="31"/>
        <v/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1416</v>
      </c>
      <c r="BK272" s="18" t="s">
        <v>1416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1416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si="29"/>
        <v>0</v>
      </c>
      <c r="BS275" s="19">
        <f t="shared" si="30"/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6.9444444444444447E-4</v>
      </c>
      <c r="AU277" s="136"/>
      <c r="AV277" s="136"/>
      <c r="AW277" s="14"/>
      <c r="AX277" s="14"/>
      <c r="AY277" s="164">
        <f t="shared" si="26"/>
        <v>6.9444444444444447E-4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1</v>
      </c>
      <c r="BI277" s="17"/>
      <c r="BJ277" s="17" t="s">
        <v>1417</v>
      </c>
      <c r="BK277" s="18" t="s">
        <v>1417</v>
      </c>
      <c r="BL277" s="16"/>
      <c r="BM277" s="130"/>
      <c r="BN277" s="130"/>
      <c r="BO277" s="130"/>
      <c r="BP277" s="18"/>
      <c r="BQ277" s="12" t="str">
        <f t="shared" si="28"/>
        <v>Intervalo</v>
      </c>
      <c r="BR277" s="19">
        <f t="shared" si="29"/>
        <v>1.666666666666667E-2</v>
      </c>
      <c r="BS277" s="19">
        <f t="shared" si="30"/>
        <v>1</v>
      </c>
      <c r="BT277" s="8" t="str">
        <f t="shared" si="31"/>
        <v/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1418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/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1</v>
      </c>
      <c r="BI278" s="17"/>
      <c r="BJ278" s="17" t="s">
        <v>1419</v>
      </c>
      <c r="BK278" s="18" t="s">
        <v>1419</v>
      </c>
      <c r="BL278" s="16"/>
      <c r="BM278" s="130"/>
      <c r="BN278" s="130"/>
      <c r="BO278" s="130"/>
      <c r="BP278" s="18"/>
      <c r="BQ278" s="12" t="str">
        <f t="shared" si="28"/>
        <v>Produção</v>
      </c>
      <c r="BR278" s="19">
        <f t="shared" si="29"/>
        <v>1.0000000000000004</v>
      </c>
      <c r="BS278" s="19">
        <f t="shared" si="30"/>
        <v>0</v>
      </c>
      <c r="BT278" s="8" t="str">
        <f t="shared" si="31"/>
        <v/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09"/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1</v>
      </c>
      <c r="BI279" s="17"/>
      <c r="BJ279" s="17" t="s">
        <v>1420</v>
      </c>
      <c r="BK279" s="18" t="s">
        <v>1420</v>
      </c>
      <c r="BL279" s="16"/>
      <c r="BM279" s="130"/>
      <c r="BN279" s="130"/>
      <c r="BO279" s="130"/>
      <c r="BP279" s="18"/>
      <c r="BQ279" s="12" t="str">
        <f t="shared" si="28"/>
        <v>Produção e Intervalo</v>
      </c>
      <c r="BR279" s="19">
        <f t="shared" si="29"/>
        <v>0.50000000000000022</v>
      </c>
      <c r="BS279" s="19">
        <f t="shared" si="30"/>
        <v>0</v>
      </c>
      <c r="BT279" s="8" t="str">
        <f t="shared" si="31"/>
        <v/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1421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1422</v>
      </c>
      <c r="BK280" s="18" t="s">
        <v>1422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1423</v>
      </c>
      <c r="BK281" s="18" t="s">
        <v>1424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</v>
      </c>
      <c r="B283" s="102"/>
      <c r="C283" s="135" t="str">
        <f>IF(BS_CONTROLE[[#This Row],[DATA]]="","",WEEKNUM(BS_CONTROLE[[#This Row],[DATA]]))</f>
        <v/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421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/>
      <c r="AS283" s="108"/>
      <c r="AT283" s="108"/>
      <c r="AU283" s="136"/>
      <c r="AV283" s="136"/>
      <c r="AW283" s="14"/>
      <c r="AX283" s="14"/>
      <c r="AY283" s="164">
        <f t="shared" si="26"/>
        <v>0</v>
      </c>
      <c r="AZ283" s="153"/>
      <c r="BA283" s="109"/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/>
      <c r="AS284" s="108"/>
      <c r="AT284" s="108"/>
      <c r="AU284" s="136"/>
      <c r="AV284" s="136"/>
      <c r="AW284" s="14"/>
      <c r="AX284" s="14"/>
      <c r="AY284" s="164">
        <f t="shared" si="26"/>
        <v>0</v>
      </c>
      <c r="AZ284" s="153"/>
      <c r="BA284" s="109"/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Produção e Intervalo</v>
      </c>
      <c r="BR284" s="19">
        <f t="shared" si="29"/>
        <v>0</v>
      </c>
      <c r="BS284" s="19">
        <f t="shared" si="30"/>
        <v>0</v>
      </c>
      <c r="BT284" s="8" t="str">
        <f t="shared" si="31"/>
        <v/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/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/>
      <c r="AS286" s="108"/>
      <c r="AT286" s="108"/>
      <c r="AU286" s="136"/>
      <c r="AV286" s="136"/>
      <c r="AW286" s="14"/>
      <c r="AX286" s="14"/>
      <c r="AY286" s="164">
        <f t="shared" si="26"/>
        <v>0</v>
      </c>
      <c r="AZ286" s="153"/>
      <c r="BA286" s="109"/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/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/>
      <c r="AS288" s="108"/>
      <c r="AT288" s="108"/>
      <c r="AU288" s="136"/>
      <c r="AV288" s="136"/>
      <c r="AW288" s="14"/>
      <c r="AX288" s="14"/>
      <c r="AY288" s="164">
        <f t="shared" si="26"/>
        <v>0</v>
      </c>
      <c r="AZ288" s="153"/>
      <c r="BA288" s="109"/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/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/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/>
      <c r="AS289" s="108"/>
      <c r="AT289" s="108"/>
      <c r="AU289" s="136"/>
      <c r="AV289" s="136"/>
      <c r="AW289" s="14"/>
      <c r="AX289" s="14"/>
      <c r="AY289" s="164">
        <f t="shared" si="26"/>
        <v>0</v>
      </c>
      <c r="AZ289" s="153"/>
      <c r="BA289" s="109"/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/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6.25E-2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/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/>
      <c r="AS290" s="108"/>
      <c r="AT290" s="108"/>
      <c r="AU290" s="136"/>
      <c r="AV290" s="136"/>
      <c r="AW290" s="14"/>
      <c r="AX290" s="14"/>
      <c r="AY290" s="164">
        <f t="shared" si="26"/>
        <v>0</v>
      </c>
      <c r="AZ290" s="153"/>
      <c r="BA290" s="109"/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Produção e Intervalo</v>
      </c>
      <c r="BR290" s="19">
        <f t="shared" si="29"/>
        <v>0</v>
      </c>
      <c r="BS290" s="19">
        <f t="shared" si="30"/>
        <v>0</v>
      </c>
      <c r="BT290" s="8" t="str">
        <f t="shared" si="31"/>
        <v/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1408</v>
      </c>
      <c r="W291" s="151" t="s">
        <v>1126</v>
      </c>
      <c r="X291" s="104" t="s">
        <v>421</v>
      </c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/>
      <c r="AS291" s="108"/>
      <c r="AT291" s="108"/>
      <c r="AU291" s="136"/>
      <c r="AV291" s="136"/>
      <c r="AW291" s="14"/>
      <c r="AX291" s="14"/>
      <c r="AY291" s="164">
        <f t="shared" si="26"/>
        <v>0</v>
      </c>
      <c r="AZ291" s="153"/>
      <c r="BA291" s="109"/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/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/>
      <c r="AS293" s="108"/>
      <c r="AT293" s="108"/>
      <c r="AU293" s="136"/>
      <c r="AV293" s="136"/>
      <c r="AW293" s="14"/>
      <c r="AX293" s="14"/>
      <c r="AY293" s="164">
        <f t="shared" si="26"/>
        <v>0</v>
      </c>
      <c r="AZ293" s="153"/>
      <c r="BA293" s="109"/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8" t="str">
        <f t="shared" si="31"/>
        <v/>
      </c>
    </row>
    <row r="294" spans="1:72" hidden="1">
      <c r="A294" s="47" t="str">
        <f t="shared" si="27"/>
        <v>E1746065</v>
      </c>
      <c r="B294" s="102">
        <v>46065</v>
      </c>
      <c r="C294" s="135">
        <f>IF(BS_CONTROLE[[#This Row],[DATA]]="","",WEEKNUM(BS_CONTROLE[[#This Row],[DATA]]))</f>
        <v>7</v>
      </c>
      <c r="D294" s="104" t="s">
        <v>737</v>
      </c>
      <c r="E294" s="159">
        <v>4</v>
      </c>
      <c r="F294" s="126" t="s">
        <v>595</v>
      </c>
      <c r="G294" s="142" t="str">
        <f>IF(D294="","*",VLOOKUP(F294,BS_ATIVIDADE[],3,FALSE))</f>
        <v>CAMINHÂO - SOLDA</v>
      </c>
      <c r="H294" s="106" t="s">
        <v>201</v>
      </c>
      <c r="I294" s="106" t="s">
        <v>201</v>
      </c>
      <c r="J294" s="105">
        <v>55</v>
      </c>
      <c r="K294" s="105">
        <v>100.56100000000001</v>
      </c>
      <c r="L294" s="105">
        <v>100.88200000000001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05" t="s">
        <v>1084</v>
      </c>
      <c r="W294" s="151" t="s">
        <v>1085</v>
      </c>
      <c r="X294" s="104" t="s">
        <v>421</v>
      </c>
      <c r="Y294" s="129"/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6251</v>
      </c>
      <c r="AF294" s="105"/>
      <c r="AG294" s="105"/>
      <c r="AH294" s="15"/>
      <c r="AI294" s="126" t="str">
        <f>IF(BS_CONTROLE[[#This Row],[Atividade]]=0, "-", BS_CONTROLE[[#This Row],[Atividade]])</f>
        <v>CAMINHÃO DE SOLDA</v>
      </c>
      <c r="AJ294" s="9" t="str">
        <f>IF(BS_CONTROLE[[#This Row],[Atividade]]=0, "-", BS_CONTROLE[[#This Row],[Atividade]])</f>
        <v>CAMINHÃO DE SOLDA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ZKW-ZLU</v>
      </c>
      <c r="AN294" s="105" t="str">
        <f>IF(BS_CONTROLE[[#This Row],[SB]]=0, "-", BS_CONTROLE[[#This Row],[SB]])</f>
        <v>102ZKW2</v>
      </c>
      <c r="AO294" s="105">
        <f>IF(BS_CONTROLE[[#This Row],[SUB]]=0, "-", BS_CONTROLE[[#This Row],[SUB]])</f>
        <v>55</v>
      </c>
      <c r="AP294" s="105">
        <f>BS_CONTROLE[[#This Row],[KM - Inicio]]</f>
        <v>100.56100000000001</v>
      </c>
      <c r="AQ294" s="105">
        <f>BS_CONTROLE[[#This Row],[KM - Inicio]]</f>
        <v>100.56100000000001</v>
      </c>
      <c r="AR294" s="108"/>
      <c r="AS294" s="108"/>
      <c r="AT294" s="108"/>
      <c r="AU294" s="136"/>
      <c r="AV294" s="136"/>
      <c r="AW294" s="14"/>
      <c r="AX294" s="14"/>
      <c r="AY294" s="164">
        <f t="shared" si="26"/>
        <v>0</v>
      </c>
      <c r="AZ294" s="153"/>
      <c r="BA294" s="109"/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/>
      </c>
    </row>
    <row r="295" spans="1:72" hidden="1">
      <c r="A295" s="47" t="str">
        <f t="shared" si="27"/>
        <v>V8946065</v>
      </c>
      <c r="B295" s="102">
        <v>46065</v>
      </c>
      <c r="C295" s="135">
        <f>IF(BS_CONTROLE[[#This Row],[DATA]]="","",WEEKNUM(BS_CONTROLE[[#This Row],[DATA]]))</f>
        <v>7</v>
      </c>
      <c r="D295" s="104" t="s">
        <v>803</v>
      </c>
      <c r="E295" s="159"/>
      <c r="F295" s="126" t="s">
        <v>698</v>
      </c>
      <c r="G295" s="142" t="str">
        <f>IF(D295="","*",VLOOKUP(F295,BS_ATIVIDADE[],3,FALSE))</f>
        <v>MECANIZAÇÃO - SOCADORA</v>
      </c>
      <c r="H295" s="105" t="s">
        <v>201</v>
      </c>
      <c r="I295" s="105" t="s">
        <v>201</v>
      </c>
      <c r="J295" s="105">
        <v>55</v>
      </c>
      <c r="K295" s="105">
        <v>106</v>
      </c>
      <c r="L295" s="105" t="s">
        <v>593</v>
      </c>
      <c r="M295" s="10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5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06">
        <v>0.41666666666666669</v>
      </c>
      <c r="P295" s="106">
        <v>8.3333333333333329E-2</v>
      </c>
      <c r="Q295" s="172">
        <v>480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51" t="s">
        <v>1061</v>
      </c>
      <c r="W295" s="151" t="s">
        <v>1050</v>
      </c>
      <c r="X295" s="104" t="s">
        <v>421</v>
      </c>
      <c r="Y295" s="129"/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6239</v>
      </c>
      <c r="AF295" s="105" t="s">
        <v>593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ZLU1052</v>
      </c>
      <c r="AO295" s="105">
        <f>IF(BS_CONTROLE[[#This Row],[SUB]]=0, "-", BS_CONTROLE[[#This Row],[SUB]])</f>
        <v>55</v>
      </c>
      <c r="AP295" s="105">
        <f>BS_CONTROLE[[#This Row],[KM - Inicio]]</f>
        <v>106</v>
      </c>
      <c r="AQ295" s="105">
        <f>BS_CONTROLE[[#This Row],[KM - Inicio]]</f>
        <v>106</v>
      </c>
      <c r="AR295" s="108"/>
      <c r="AS295" s="108"/>
      <c r="AT295" s="108"/>
      <c r="AU295" s="136"/>
      <c r="AV295" s="136"/>
      <c r="AW295" s="14"/>
      <c r="AX295" s="14"/>
      <c r="AY295" s="164">
        <f t="shared" si="26"/>
        <v>0</v>
      </c>
      <c r="AZ295" s="153"/>
      <c r="BA295" s="109"/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/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/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/>
      <c r="AS296" s="108"/>
      <c r="AT296" s="108"/>
      <c r="AU296" s="136"/>
      <c r="AV296" s="136"/>
      <c r="AW296" s="14"/>
      <c r="AX296" s="14"/>
      <c r="AY296" s="164">
        <f t="shared" si="26"/>
        <v>0</v>
      </c>
      <c r="AZ296" s="153"/>
      <c r="BA296" s="109"/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8" t="str">
        <f t="shared" si="31"/>
        <v/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/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/>
      <c r="AS297" s="108"/>
      <c r="AT297" s="108"/>
      <c r="AU297" s="136"/>
      <c r="AV297" s="136"/>
      <c r="AW297" s="14"/>
      <c r="AX297" s="14"/>
      <c r="AY297" s="164">
        <f t="shared" si="26"/>
        <v>0</v>
      </c>
      <c r="AZ297" s="153"/>
      <c r="BA297" s="109"/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Produção e Intervalo</v>
      </c>
      <c r="BR297" s="19">
        <f t="shared" si="29"/>
        <v>0</v>
      </c>
      <c r="BS297" s="19">
        <f t="shared" si="30"/>
        <v>0</v>
      </c>
      <c r="BT297" s="8" t="str">
        <f t="shared" si="31"/>
        <v/>
      </c>
    </row>
    <row r="298" spans="1:72" hidden="1">
      <c r="A298" s="47" t="str">
        <f t="shared" si="27"/>
        <v>W60</v>
      </c>
      <c r="B298" s="102"/>
      <c r="C298" s="135" t="str">
        <f>IF(BS_CONTROLE[[#This Row],[DATA]]="","",WEEKNUM(BS_CONTROLE[[#This Row],[DATA]]))</f>
        <v/>
      </c>
      <c r="D298" s="104" t="s">
        <v>826</v>
      </c>
      <c r="E298" s="159">
        <v>292</v>
      </c>
      <c r="F298" s="126"/>
      <c r="G298" s="142" t="e">
        <f>IF(D298="","*",VLOOKUP(F298,BS_ATIVIDADE[],3,FALSE))</f>
        <v>#N/A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>
        <f t="shared" si="26"/>
        <v>0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/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/>
      <c r="AS300" s="108"/>
      <c r="AT300" s="108"/>
      <c r="AU300" s="136"/>
      <c r="AV300" s="136"/>
      <c r="AW300" s="14"/>
      <c r="AX300" s="14"/>
      <c r="AY300" s="164">
        <f t="shared" si="26"/>
        <v>0</v>
      </c>
      <c r="AZ300" s="153"/>
      <c r="BA300" s="109"/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/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/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/>
      <c r="AS301" s="108"/>
      <c r="AT301" s="108"/>
      <c r="AU301" s="136"/>
      <c r="AV301" s="136"/>
      <c r="AW301" s="14"/>
      <c r="AX301" s="14"/>
      <c r="AY301" s="164">
        <f t="shared" si="26"/>
        <v>0</v>
      </c>
      <c r="AZ301" s="153"/>
      <c r="BA301" s="109"/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/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/>
      <c r="AS303" s="108"/>
      <c r="AT303" s="108"/>
      <c r="AU303" s="136"/>
      <c r="AV303" s="136"/>
      <c r="AW303" s="14"/>
      <c r="AX303" s="14"/>
      <c r="AY303" s="164">
        <f t="shared" si="26"/>
        <v>0</v>
      </c>
      <c r="AZ303" s="153"/>
      <c r="BA303" s="109"/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Produção e Intervalo</v>
      </c>
      <c r="BR303" s="19">
        <f t="shared" si="29"/>
        <v>0</v>
      </c>
      <c r="BS303" s="19">
        <f t="shared" si="30"/>
        <v>0</v>
      </c>
      <c r="BT303" s="8" t="str">
        <f t="shared" si="31"/>
        <v/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8.3333333333333329E-2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/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/>
      <c r="AS304" s="108"/>
      <c r="AT304" s="108"/>
      <c r="AU304" s="136"/>
      <c r="AV304" s="136"/>
      <c r="AW304" s="14"/>
      <c r="AX304" s="14"/>
      <c r="AY304" s="164">
        <f t="shared" si="26"/>
        <v>0</v>
      </c>
      <c r="AZ304" s="153"/>
      <c r="BA304" s="109"/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Produção e Intervalo</v>
      </c>
      <c r="BR304" s="19">
        <f t="shared" si="29"/>
        <v>0</v>
      </c>
      <c r="BS304" s="19">
        <f t="shared" si="30"/>
        <v>0</v>
      </c>
      <c r="BT304" s="8" t="str">
        <f t="shared" si="31"/>
        <v/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/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/>
      <c r="AS305" s="108"/>
      <c r="AT305" s="108"/>
      <c r="AU305" s="136"/>
      <c r="AV305" s="136"/>
      <c r="AW305" s="14"/>
      <c r="AX305" s="14"/>
      <c r="AY305" s="164">
        <f t="shared" si="26"/>
        <v>0</v>
      </c>
      <c r="AZ305" s="153"/>
      <c r="BA305" s="109"/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H9" sqref="H9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1425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1426</v>
      </c>
      <c r="C4" s="160" t="s">
        <v>1427</v>
      </c>
      <c r="D4" s="160" t="s">
        <v>1428</v>
      </c>
      <c r="E4" s="160" t="s">
        <v>1429</v>
      </c>
      <c r="F4" s="160" t="s">
        <v>4</v>
      </c>
      <c r="G4" s="160" t="s">
        <v>1430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1431</v>
      </c>
      <c r="C6" s="161">
        <v>407867</v>
      </c>
      <c r="D6" s="161" t="s">
        <v>1432</v>
      </c>
      <c r="E6" s="161" t="s">
        <v>824</v>
      </c>
      <c r="F6" s="161" t="s">
        <v>1433</v>
      </c>
      <c r="G6" s="162"/>
    </row>
    <row r="7" spans="2:7">
      <c r="B7" s="182" t="s">
        <v>1434</v>
      </c>
      <c r="C7" s="182">
        <v>293644</v>
      </c>
      <c r="D7" s="182" t="s">
        <v>1435</v>
      </c>
      <c r="E7" s="182" t="s">
        <v>824</v>
      </c>
      <c r="F7" s="182" t="s">
        <v>1433</v>
      </c>
      <c r="G7" s="183" t="s">
        <v>1436</v>
      </c>
    </row>
    <row r="8" spans="2:7">
      <c r="B8" s="161" t="s">
        <v>1437</v>
      </c>
      <c r="C8" s="161">
        <v>256790</v>
      </c>
      <c r="D8" s="161" t="s">
        <v>1438</v>
      </c>
      <c r="E8" s="161" t="s">
        <v>825</v>
      </c>
      <c r="F8" s="161" t="s">
        <v>1439</v>
      </c>
      <c r="G8" s="162">
        <v>46357</v>
      </c>
    </row>
    <row r="9" spans="2:7" ht="29.25">
      <c r="B9" s="161" t="s">
        <v>1440</v>
      </c>
      <c r="C9" s="161"/>
      <c r="D9" s="161"/>
      <c r="E9" s="161" t="s">
        <v>825</v>
      </c>
      <c r="F9" s="161" t="s">
        <v>1439</v>
      </c>
      <c r="G9" s="162" t="s">
        <v>1441</v>
      </c>
    </row>
    <row r="10" spans="2:7">
      <c r="B10" s="161" t="s">
        <v>1442</v>
      </c>
      <c r="C10" s="161">
        <v>265193</v>
      </c>
      <c r="D10" s="161" t="s">
        <v>1443</v>
      </c>
      <c r="E10" s="161" t="s">
        <v>826</v>
      </c>
      <c r="F10" s="161" t="s">
        <v>54</v>
      </c>
      <c r="G10" s="161" t="s">
        <v>1444</v>
      </c>
    </row>
    <row r="11" spans="2:7">
      <c r="B11" s="161" t="s">
        <v>1445</v>
      </c>
      <c r="C11" s="161">
        <v>293716</v>
      </c>
      <c r="D11" s="161" t="s">
        <v>1446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1447</v>
      </c>
      <c r="C12" s="161">
        <v>257258</v>
      </c>
      <c r="D12" s="161" t="s">
        <v>1448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1449</v>
      </c>
      <c r="C13" s="161">
        <v>371147</v>
      </c>
      <c r="D13" s="161" t="s">
        <v>1450</v>
      </c>
      <c r="E13" s="161" t="s">
        <v>827</v>
      </c>
      <c r="F13" s="161" t="s">
        <v>71</v>
      </c>
      <c r="G13" s="161" t="s">
        <v>1444</v>
      </c>
    </row>
    <row r="14" spans="2:7">
      <c r="B14" s="161" t="s">
        <v>1451</v>
      </c>
      <c r="C14" s="161">
        <v>259230</v>
      </c>
      <c r="D14" s="161" t="s">
        <v>1452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1453</v>
      </c>
      <c r="C15" s="161">
        <v>370705</v>
      </c>
      <c r="D15" s="161"/>
      <c r="E15" s="161" t="s">
        <v>827</v>
      </c>
      <c r="F15" s="161" t="s">
        <v>71</v>
      </c>
      <c r="G15" s="161" t="s">
        <v>1444</v>
      </c>
    </row>
    <row r="16" spans="2:7" ht="29.25">
      <c r="B16" s="161" t="s">
        <v>1454</v>
      </c>
      <c r="C16" s="161">
        <v>258542</v>
      </c>
      <c r="D16" s="161" t="s">
        <v>1455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1456</v>
      </c>
      <c r="C17" s="161">
        <v>257050</v>
      </c>
      <c r="D17" s="161" t="s">
        <v>1457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1458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1459</v>
      </c>
      <c r="D4" s="163" t="s">
        <v>1460</v>
      </c>
      <c r="E4" s="163" t="s">
        <v>1461</v>
      </c>
      <c r="F4" s="160" t="s">
        <v>1462</v>
      </c>
      <c r="G4" s="163" t="s">
        <v>1463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1464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1465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1464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1464</v>
      </c>
      <c r="G9" s="167"/>
    </row>
    <row r="10" spans="2:7" ht="19.5" customHeight="1">
      <c r="B10" s="167" t="s">
        <v>1466</v>
      </c>
      <c r="C10" s="167">
        <v>9038</v>
      </c>
      <c r="D10" s="168">
        <v>46063</v>
      </c>
      <c r="E10" s="167">
        <v>11450</v>
      </c>
      <c r="F10" s="169" t="s">
        <v>1467</v>
      </c>
      <c r="G10" s="167"/>
    </row>
    <row r="11" spans="2:7" ht="19.5" customHeight="1">
      <c r="B11" s="167" t="s">
        <v>744</v>
      </c>
      <c r="C11" s="167" t="s">
        <v>1468</v>
      </c>
      <c r="D11" s="168">
        <v>46056</v>
      </c>
      <c r="E11" s="167">
        <v>9100</v>
      </c>
      <c r="F11" s="169" t="s">
        <v>1469</v>
      </c>
      <c r="G11" s="167" t="s">
        <v>1470</v>
      </c>
    </row>
    <row r="12" spans="2:7" ht="19.5" customHeight="1">
      <c r="B12" s="167" t="s">
        <v>744</v>
      </c>
      <c r="C12" s="167" t="s">
        <v>1471</v>
      </c>
      <c r="D12" s="168">
        <v>46058</v>
      </c>
      <c r="E12" s="167">
        <v>12000</v>
      </c>
      <c r="F12" s="169" t="s">
        <v>1464</v>
      </c>
      <c r="G12" s="167"/>
    </row>
    <row r="13" spans="2:7" ht="19.5" customHeight="1">
      <c r="B13" s="167" t="s">
        <v>744</v>
      </c>
      <c r="C13" s="167" t="s">
        <v>1472</v>
      </c>
      <c r="D13" s="168">
        <v>46058</v>
      </c>
      <c r="E13" s="167">
        <v>12000</v>
      </c>
      <c r="F13" s="169" t="s">
        <v>1464</v>
      </c>
      <c r="G13" s="167"/>
    </row>
    <row r="14" spans="2:7" ht="19.5" customHeight="1">
      <c r="B14" s="167" t="s">
        <v>744</v>
      </c>
      <c r="C14" s="167" t="s">
        <v>1473</v>
      </c>
      <c r="D14" s="168">
        <v>46058</v>
      </c>
      <c r="E14" s="167">
        <v>13800</v>
      </c>
      <c r="F14" s="169" t="s">
        <v>1464</v>
      </c>
      <c r="G14" s="167" t="s">
        <v>1474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1475</v>
      </c>
      <c r="D5" s="218"/>
      <c r="E5" s="218"/>
      <c r="F5" s="218"/>
      <c r="G5" s="218"/>
      <c r="H5" s="218"/>
      <c r="I5" s="218"/>
      <c r="J5" s="219"/>
      <c r="K5" s="220" t="s">
        <v>1476</v>
      </c>
      <c r="L5" s="221"/>
      <c r="M5" s="221"/>
      <c r="N5" s="221"/>
      <c r="O5" s="222" t="s">
        <v>1477</v>
      </c>
      <c r="P5" s="223"/>
    </row>
    <row r="6" spans="1:16" s="74" customFormat="1" ht="15" customHeight="1">
      <c r="A6" s="66" t="s">
        <v>1478</v>
      </c>
      <c r="B6" s="75" t="s">
        <v>1479</v>
      </c>
      <c r="C6" s="76" t="s">
        <v>992</v>
      </c>
      <c r="D6" s="77" t="s">
        <v>993</v>
      </c>
      <c r="E6" s="76" t="s">
        <v>1480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1481</v>
      </c>
      <c r="M6" s="80" t="s">
        <v>611</v>
      </c>
      <c r="N6" s="81" t="s">
        <v>987</v>
      </c>
      <c r="O6" s="158" t="s">
        <v>1030</v>
      </c>
      <c r="P6" s="133" t="s">
        <v>1482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1</v>
      </c>
      <c r="P257" s="147" t="str">
        <f>IF($A$2=1,IF(SP_SUL!BJ257="","*",SP_SUL!BJ257),IF(SP_SUL!BK257="","*",SP_SUL!BK257))</f>
        <v>TP pronto 10h32 / Em intervalo das 12h18 até 13h48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Cancelado CCO / priorização circulação de trens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1</v>
      </c>
      <c r="P271" s="147" t="str">
        <f>IF($A$2=1,IF(SP_SUL!BJ271="","*",SP_SUL!BJ271),IF(SP_SUL!BK271="","*",SP_SUL!BK271))</f>
        <v>MC1 09h29 /  Em inervalo das 11h07 até 13h30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1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1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1</v>
      </c>
      <c r="P279" s="147" t="str">
        <f>IF($A$2=1,IF(SP_SUL!BJ279="","*",SP_SUL!BJ279),IF(SP_SUL!BK279="","*",SP_SUL!BK279))</f>
        <v>TP pronto 09h48 /  Em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Oportunidade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6.25E-2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E17</v>
      </c>
      <c r="F294" s="83" t="str">
        <f>IF(SP_SUL!H294="","*",SP_SUL!H294)</f>
        <v>102ZKW2</v>
      </c>
      <c r="G294" s="83" t="str">
        <f>IF(SP_SUL!M294="","*",SP_SUL!M294)</f>
        <v>ZKW-ZLU</v>
      </c>
      <c r="H294" s="116">
        <f>IF(SP_SUL!K294="","*",SP_SUL!K294)</f>
        <v>100.56100000000001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ZKW-ZLU</v>
      </c>
      <c r="M294" s="83">
        <f>IF(SP_SUL!AP294="","*",SP_SUL!AP294)</f>
        <v>100.56100000000001</v>
      </c>
      <c r="N294" s="83" t="str">
        <f>IF(SP_SUL!AM294="","*",SP_SUL!AM294)</f>
        <v>ZKW-ZLU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V89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106</v>
      </c>
      <c r="I295" s="113">
        <f>IF(SP_SUL!O295="","*",SP_SUL!O295)</f>
        <v>0.41666666666666669</v>
      </c>
      <c r="J295" s="113">
        <f>IF(SP_SUL!P295="","*",SP_SUL!P295)</f>
        <v>8.3333333333333329E-2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106</v>
      </c>
      <c r="N295" s="83" t="str">
        <f>IF(SP_SUL!AM295="","*",SP_SUL!AM295)</f>
        <v>ZKW-ZLU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W60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8.3333333333333329E-2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59" sqref="A259:T268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1483</v>
      </c>
      <c r="V1" s="229"/>
      <c r="W1" s="229"/>
    </row>
    <row r="2" spans="1:23" ht="15" customHeight="1">
      <c r="A2" s="87" t="s">
        <v>1484</v>
      </c>
      <c r="B2" s="87" t="s">
        <v>1479</v>
      </c>
      <c r="C2" s="87" t="s">
        <v>411</v>
      </c>
      <c r="D2" s="88" t="s">
        <v>992</v>
      </c>
      <c r="E2" s="88" t="s">
        <v>4</v>
      </c>
      <c r="F2" s="88" t="s">
        <v>1478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1485</v>
      </c>
      <c r="T2" s="91" t="s">
        <v>995</v>
      </c>
      <c r="U2" s="138">
        <f ca="1">TODAY()-1</f>
        <v>46063</v>
      </c>
      <c r="V2" s="138">
        <f ca="1">U2-1</f>
        <v>46062</v>
      </c>
      <c r="W2" s="138">
        <f ca="1">V2-1</f>
        <v>46061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1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300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1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600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600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300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1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1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22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300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1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1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1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200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22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300</v>
      </c>
      <c r="V112" s="137">
        <f ca="1">_xlfn.XLOOKUP(G112&amp;$V$2,BS_CONTROLE[CHAVE],BS_CONTROLE[Quantidade_11],"-")</f>
        <v>0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1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1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1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600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200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22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300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1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600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0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200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1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580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0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1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200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580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200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580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22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300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1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0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600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45</v>
      </c>
      <c r="V209" s="137">
        <f ca="1">_xlfn.XLOOKUP(G209&amp;$V$2,BS_CONTROLE[CHAVE],BS_CONTROLE[Quantidade_11],"-")</f>
        <v>84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1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0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200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0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>
        <f ca="1">_xlfn.XLOOKUP(G224&amp;$U$2,BS_CONTROLE[CHAVE],BS_CONTROLE[Quantidade_11],"-")</f>
        <v>1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580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22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300</v>
      </c>
      <c r="V228" s="137">
        <f ca="1">_xlfn.XLOOKUP(G228&amp;$V$2,BS_CONTROLE[CHAVE],BS_CONTROLE[Quantidade_11],"-")</f>
        <v>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0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1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600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45</v>
      </c>
      <c r="V236" s="137">
        <f ca="1">_xlfn.XLOOKUP(G236&amp;$V$2,BS_CONTROLE[CHAVE],BS_CONTROLE[Quantidade_11],"-")</f>
        <v>84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>
        <f ca="1">_xlfn.XLOOKUP(G240&amp;$U$2,BS_CONTROLE[CHAVE],BS_CONTROLE[Quantidade_11],"-")</f>
        <v>0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0</v>
      </c>
      <c r="V249" s="137">
        <f ca="1">_xlfn.XLOOKUP(G249&amp;$V$2,BS_CONTROLE[CHAVE],BS_CONTROLE[Quantidade_11],"-")</f>
        <v>200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0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580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22</v>
      </c>
      <c r="V260" s="137">
        <f ca="1">_xlfn.XLOOKUP(G260&amp;$V$2,BS_CONTROLE[CHAVE],BS_CONTROLE[Quantidade_11],"-")</f>
        <v>0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300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1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600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1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0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45</v>
      </c>
      <c r="V275" s="137">
        <f ca="1">_xlfn.XLOOKUP(G275&amp;$V$2,BS_CONTROLE[CHAVE],BS_CONTROLE[Quantidade_11],"-")</f>
        <v>84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0</v>
      </c>
      <c r="V276" s="137">
        <f ca="1">_xlfn.XLOOKUP(G276&amp;$V$2,BS_CONTROLE[CHAVE],BS_CONTROLE[Quantidade_11],"-")</f>
        <v>200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Oportunidade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 t="str">
        <f>IF(SP_SUL!B283="","*",SP_SUL!B283)</f>
        <v>*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0</v>
      </c>
      <c r="V280" s="137">
        <f ca="1">_xlfn.XLOOKUP(G280&amp;$V$2,BS_CONTROLE[CHAVE],BS_CONTROLE[Quantidade_11],"-")</f>
        <v>0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580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*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22</v>
      </c>
      <c r="V286" s="137">
        <f ca="1">_xlfn.XLOOKUP(G286&amp;$V$2,BS_CONTROLE[CHAVE],BS_CONTROLE[Quantidade_11],"-")</f>
        <v>0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6.25E-2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300</v>
      </c>
      <c r="V287" s="137">
        <f ca="1">_xlfn.XLOOKUP(G287&amp;$V$2,BS_CONTROLE[CHAVE],BS_CONTROLE[Quantidade_11],"-")</f>
        <v>0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0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E17</v>
      </c>
      <c r="H291" s="145" t="str">
        <f>IF(SP_SUL!F294="","*",SP_SUL!F294)</f>
        <v>CAMINHÃO DE SOLDA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ZKW-ZLU</v>
      </c>
      <c r="L291" s="139" t="str">
        <f>IF(SP_SUL!N294="","*",SP_SUL!N294)</f>
        <v>102ZKW2</v>
      </c>
      <c r="M291" s="140">
        <f>IF(SP_SUL!J294="","*",SP_SUL!J294)</f>
        <v>55</v>
      </c>
      <c r="N291" s="144">
        <f>IF(SP_SUL!K294="","*",SP_SUL!K294)</f>
        <v>100.56100000000001</v>
      </c>
      <c r="O291" s="144">
        <f>IF(SP_SUL!L294="","*",SP_SUL!L294)</f>
        <v>100.88200000000001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Nº DE SOLDA</v>
      </c>
      <c r="S291" s="145" t="str">
        <f>IF(SP_SUL!V294="","*",SP_SUL!V294)</f>
        <v>Higor</v>
      </c>
      <c r="T291" s="145" t="str">
        <f>IF(SP_SUL!W294="","*",SP_SUL!W294)</f>
        <v>Caminhão de solda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1</v>
      </c>
    </row>
    <row r="292" spans="1:23" hidden="1">
      <c r="A292" s="146" t="str">
        <f>IF(SP_SUL!Y295="","*",SP_SUL!Y295)</f>
        <v>*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V89</v>
      </c>
      <c r="H292" s="145" t="str">
        <f>IF(SP_SUL!F295="","*",SP_SUL!F295)</f>
        <v>MECANIZAÇÃO - SOCADORA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ZLU1052</v>
      </c>
      <c r="M292" s="140">
        <f>IF(SP_SUL!J295="","*",SP_SUL!J295)</f>
        <v>55</v>
      </c>
      <c r="N292" s="144">
        <f>IF(SP_SUL!K295="","*",SP_SUL!K295)</f>
        <v>106</v>
      </c>
      <c r="O292" s="144" t="str">
        <f>IF(SP_SUL!L295="","*",SP_SUL!L295)</f>
        <v>-</v>
      </c>
      <c r="P292" s="143">
        <f>IF(SP_SUL!O295="","*",SP_SUL!O295)</f>
        <v>0.41666666666666669</v>
      </c>
      <c r="Q292" s="143">
        <f>IF(SP_SUL!P295="","*",SP_SUL!P295)</f>
        <v>8.3333333333333329E-2</v>
      </c>
      <c r="R292" s="145" t="str">
        <f>IF(SP_SUL!Q295="","*",CONCATENATE(SP_SUL!Q295," ",SP_SUL!R295))</f>
        <v>480 M</v>
      </c>
      <c r="S292" s="145" t="str">
        <f>IF(SP_SUL!V295="","*",SP_SUL!V295)</f>
        <v>Antonioni</v>
      </c>
      <c r="T292" s="145" t="str">
        <f>IF(SP_SUL!W295="","*",SP_SUL!W295)</f>
        <v xml:space="preserve">Socaria mecanizada 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W60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600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1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8.3333333333333329E-2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0</v>
      </c>
      <c r="V301" s="137">
        <f ca="1">_xlfn.XLOOKUP(G301&amp;$V$2,BS_CONTROLE[CHAVE],BS_CONTROLE[Quantidade_11],"-")</f>
        <v>200</v>
      </c>
      <c r="W301" s="137">
        <f ca="1">_xlfn.XLOOKUP(G301&amp;$W$2,BS_CONTROLE[CHAVE],BS_CONTROLE[Quantidade_11],"-")</f>
        <v>0</v>
      </c>
    </row>
    <row r="302" spans="1:23" hidden="1">
      <c r="A302" s="146" t="str">
        <f>IF(SP_SUL!Y305="","*",SP_SUL!Y305)</f>
        <v>*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5" sqref="B255:K25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1486</v>
      </c>
      <c r="C2" s="121" t="s">
        <v>977</v>
      </c>
      <c r="D2" s="76" t="s">
        <v>979</v>
      </c>
      <c r="E2" s="76" t="s">
        <v>1487</v>
      </c>
      <c r="F2" s="99" t="s">
        <v>1488</v>
      </c>
      <c r="G2" s="76" t="s">
        <v>1489</v>
      </c>
      <c r="H2" s="76" t="s">
        <v>1490</v>
      </c>
      <c r="I2" s="76" t="s">
        <v>1491</v>
      </c>
      <c r="J2" s="76" t="s">
        <v>1492</v>
      </c>
      <c r="K2" s="78" t="s">
        <v>1493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*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*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*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>
        <f>IF(SP_SUL!B294="","*",SP_SUL!B294)</f>
        <v>46065</v>
      </c>
      <c r="D290" s="94" t="str">
        <f>IF(SP_SUL!D294="","*",SP_SUL!D294)</f>
        <v>E17</v>
      </c>
      <c r="E290" s="94" t="str">
        <f>IF(SP_SUL!H294="","*",SP_SUL!H294)</f>
        <v>102ZKW2</v>
      </c>
      <c r="F290" s="100" t="str">
        <f>IF(SP_SUL!M294="","*",SP_SUL!M294)</f>
        <v>ZKW-ZLU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*</v>
      </c>
      <c r="C291" s="95">
        <f>IF(SP_SUL!B295="","*",SP_SUL!B295)</f>
        <v>46065</v>
      </c>
      <c r="D291" s="94" t="str">
        <f>IF(SP_SUL!D295="","*",SP_SUL!D295)</f>
        <v>V89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*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W60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*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2026-02-11T16:43:47Z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