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391" documentId="120_S{118792C3-22EF-5104-A093-F22BFE3913F3}" xr6:coauthVersionLast="47" xr6:coauthVersionMax="47" xr10:uidLastSave="{598E0EFF-9C4B-481D-A51D-4051F61632A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5" l="1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N31" i="1" a="1"/>
  <c r="N31" i="1" s="1"/>
  <c r="L28" i="15" s="1"/>
  <c r="M31" i="1" a="1"/>
  <c r="M31" i="1" s="1"/>
  <c r="K28" i="15" s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M30" i="1" a="1"/>
  <c r="M30" i="1" s="1"/>
  <c r="K27" i="15" s="1"/>
  <c r="N34" i="1" a="1"/>
  <c r="N34" i="1" s="1"/>
  <c r="L31" i="15" s="1"/>
  <c r="M34" i="1" a="1"/>
  <c r="M34" i="1" s="1"/>
  <c r="K31" i="15" s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30" i="1"/>
  <c r="C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3" i="1"/>
  <c r="C33" i="1"/>
  <c r="M33" i="1" a="1"/>
  <c r="M33" i="1"/>
  <c r="K30" i="15" s="1"/>
  <c r="N33" i="1" a="1"/>
  <c r="N33" i="1"/>
  <c r="L30" i="15" s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8" i="1"/>
  <c r="C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K34" i="10"/>
  <c r="M34" i="10"/>
  <c r="A42" i="1"/>
  <c r="C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K43" i="15" s="1"/>
  <c r="N46" i="1" a="1"/>
  <c r="N46" i="1"/>
  <c r="L43" i="15" s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K44" i="15" s="1"/>
  <c r="N47" i="1" a="1"/>
  <c r="N47" i="1"/>
  <c r="L44" i="15" s="1"/>
  <c r="R47" i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K45" i="15" s="1"/>
  <c r="N48" i="1" a="1"/>
  <c r="N48" i="1" s="1"/>
  <c r="L45" i="15" s="1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BT48" i="1"/>
  <c r="A49" i="1"/>
  <c r="C49" i="1"/>
  <c r="M49" i="1" a="1"/>
  <c r="M49" i="1" s="1"/>
  <c r="K46" i="15" s="1"/>
  <c r="N49" i="1" a="1"/>
  <c r="N49" i="1" s="1"/>
  <c r="L46" i="15" s="1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BT49" i="1"/>
  <c r="A50" i="1"/>
  <c r="C50" i="1"/>
  <c r="M50" i="1" a="1"/>
  <c r="M50" i="1" s="1"/>
  <c r="K47" i="15" s="1"/>
  <c r="N50" i="1" a="1"/>
  <c r="N50" i="1" s="1"/>
  <c r="L47" i="15" s="1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BT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BT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BT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BT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BT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BT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BT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BT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BT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BT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BT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BT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BT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BT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BT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BT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BT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BT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BT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BT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BT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AJ763" i="1"/>
  <c r="AK763" i="1"/>
  <c r="K756" i="10" s="1"/>
  <c r="AL763" i="1"/>
  <c r="AN763" i="1"/>
  <c r="AO763" i="1"/>
  <c r="BE763" i="1" s="1" a="1"/>
  <c r="BE763" i="1" s="1"/>
  <c r="AP763" i="1"/>
  <c r="M756" i="10" s="1"/>
  <c r="AQ763" i="1"/>
  <c r="AY763" i="1"/>
  <c r="BB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590" i="1" l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<sst xmlns="http://schemas.openxmlformats.org/spreadsheetml/2006/main" count="2999" uniqueCount="1108">
  <si>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</si>
  <si>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</si>
  <si>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</si>
  <si>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</si>
  <si>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</si>
  <si>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</si>
  <si>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</si>
  <si>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</si>
  <si>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</si>
  <si>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</si>
  <si>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</si>
  <si>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</si>
  <si>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</si>
  <si>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</si>
  <si>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</si>
  <si>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</si>
  <si>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</si>
  <si>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</si>
  <si>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</si>
  <si>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</si>
  <si>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</si>
  <si>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</si>
  <si>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</si>
  <si>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</si>
  <si>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</si>
  <si>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</si>
  <si>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</si>
  <si>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</si>
  <si>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</si>
  <si>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</si>
  <si>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</si>
  <si>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</si>
  <si>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</si>
  <si>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</si>
  <si>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</si>
  <si>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</si>
  <si>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</si>
  <si>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</si>
  <si>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</si>
  <si>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</si>
  <si>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</si>
  <si>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</si>
  <si>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</si>
  <si>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</si>
  <si>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</si>
  <si>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</si>
  <si>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</si>
  <si>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</si>
  <si>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</si>
  <si>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</si>
  <si>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</si>
  <si>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</si>
  <si>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</si>
  <si>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</si>
  <si>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</si>
  <si>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</si>
  <si>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</si>
  <si>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</si>
  <si>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</si>
  <si>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</si>
  <si>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</si>
  <si>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</si>
  <si>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</si>
  <si>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</si>
  <si>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</si>
  <si>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</si>
  <si>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</si>
  <si>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</si>
  <si>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</si>
  <si>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</si>
  <si>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</si>
  <si>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</si>
  <si>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</si>
  <si>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</si>
  <si>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</si>
  <si>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</si>
  <si>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</si>
  <si>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</si>
  <si>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</si>
  <si>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</si>
  <si>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</si>
  <si>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</si>
  <si>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</si>
  <si>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</si>
  <si>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</si>
  <si>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</si>
  <si>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</si>
  <si>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</si>
  <si>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</si>
  <si>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</si>
  <si>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</si>
  <si>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</si>
  <si>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</si>
  <si>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</si>
  <si>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</si>
  <si>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</si>
  <si>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</si>
  <si>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</si>
  <si>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</si>
  <si>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</si>
  <si>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</si>
  <si>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</si>
  <si>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</si>
  <si>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</si>
  <si>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</si>
  <si>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</si>
  <si>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</si>
  <si>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</si>
  <si>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</si>
  <si>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</si>
  <si>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</si>
  <si>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</si>
  <si>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</si>
  <si>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</si>
  <si>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</si>
  <si>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</si>
  <si>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</si>
  <si>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</si>
  <si>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</si>
  <si>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</si>
  <si>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</si>
  <si>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</si>
  <si>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</si>
  <si>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</si>
  <si>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</si>
  <si>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</si>
  <si>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</si>
  <si>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</si>
  <si>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</si>
  <si>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</si>
  <si>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</si>
  <si>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</si>
  <si>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</si>
  <si>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</si>
  <si>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</si>
  <si>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</si>
  <si>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</si>
  <si>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</si>
  <si>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</si>
  <si>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</si>
  <si>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</si>
  <si>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</si>
  <si>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</si>
  <si>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</si>
  <si>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</si>
  <si>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</si>
  <si>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</si>
  <si>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</si>
  <si>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</si>
  <si>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</si>
  <si>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</si>
  <si>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</si>
  <si>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</si>
  <si>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</si>
  <si>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</si>
  <si>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</si>
  <si>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</si>
  <si>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</si>
  <si>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</si>
  <si>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</si>
  <si>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</si>
  <si>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</si>
  <si>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</si>
  <si>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</si>
  <si>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</si>
  <si>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</si>
  <si>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</si>
  <si>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</si>
  <si>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</si>
  <si>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</si>
  <si>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</si>
  <si>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</si>
  <si>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</si>
  <si>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</si>
  <si>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</si>
  <si>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</si>
  <si>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</si>
  <si>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</si>
  <si>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</si>
  <si>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</si>
  <si>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</si>
  <si>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</si>
  <si>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</si>
  <si>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</si>
  <si>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</si>
  <si>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</si>
  <si>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</si>
  <si>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</si>
  <si>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</si>
  <si>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</si>
  <si>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</si>
  <si>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</si>
  <si>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</si>
  <si>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</si>
  <si>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</si>
  <si>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</si>
  <si>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</si>
  <si>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</si>
  <si>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</si>
  <si>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</si>
  <si>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</si>
  <si>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</si>
  <si>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</si>
  <si>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</si>
  <si>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</si>
  <si>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</si>
  <si>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</si>
  <si>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</si>
  <si>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</si>
  <si>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</si>
  <si>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</si>
  <si>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</si>
  <si>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</si>
  <si>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</si>
  <si>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</si>
  <si>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</si>
  <si>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</si>
  <si>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</si>
  <si>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</si>
  <si>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</si>
  <si>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</si>
  <si>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</si>
  <si>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</si>
  <si>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</si>
  <si>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</si>
  <si>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</si>
  <si>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</si>
  <si>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</si>
  <si>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</si>
  <si>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</si>
  <si>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</si>
  <si>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</si>
  <si>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</si>
  <si>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</si>
  <si>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</si>
  <si>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</si>
  <si>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</si>
  <si>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</si>
  <si>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</si>
  <si>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</si>
  <si>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</si>
  <si>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</si>
  <si>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</si>
  <si>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</si>
  <si>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</si>
  <si>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</si>
  <si>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</si>
  <si>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</si>
  <si>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</si>
  <si>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</si>
  <si>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</si>
  <si>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</si>
  <si>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</si>
  <si>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</si>
  <si>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</si>
  <si>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</si>
  <si>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</si>
  <si>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</si>
  <si>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</si>
  <si>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</si>
  <si>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</si>
  <si>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</si>
  <si>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</si>
  <si>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</si>
  <si>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</si>
  <si>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</si>
  <si>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</si>
  <si>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</si>
  <si>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</si>
  <si>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</si>
  <si>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</si>
  <si>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</si>
  <si>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</si>
  <si>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</si>
  <si>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</si>
  <si>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</si>
  <si>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</si>
  <si>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</si>
  <si>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</si>
  <si>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</si>
  <si>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</si>
  <si>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</si>
  <si>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</si>
  <si>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</si>
  <si>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</si>
  <si>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</si>
  <si>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</si>
  <si>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</si>
  <si>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</si>
  <si>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</si>
  <si>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</si>
  <si>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</si>
  <si>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</si>
  <si>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</si>
  <si>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</si>
  <si>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</si>
  <si>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</si>
  <si>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</si>
  <si>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</si>
  <si>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</si>
  <si>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</si>
  <si>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</si>
  <si>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</si>
  <si>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</si>
  <si>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</si>
  <si>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</si>
  <si>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</si>
  <si>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</si>
  <si>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</si>
  <si>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</si>
  <si>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</si>
  <si>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</si>
  <si>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</si>
  <si>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</si>
  <si>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</si>
  <si>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</si>
  <si>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</si>
  <si>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</si>
  <si>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</si>
  <si>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</si>
  <si>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</si>
  <si>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</si>
  <si>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</si>
  <si>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</si>
  <si>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</si>
  <si>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</si>
  <si>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</si>
  <si>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</si>
  <si>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</si>
  <si>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</si>
  <si>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</si>
  <si>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</si>
  <si>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</si>
  <si>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</si>
  <si>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</si>
  <si>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</si>
  <si>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</si>
  <si>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</si>
  <si>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</si>
  <si>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</si>
  <si>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</si>
  <si>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</si>
  <si>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</si>
  <si>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</si>
  <si>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</si>
  <si>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</si>
  <si>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</si>
  <si>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</si>
  <si>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</si>
  <si>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</si>
  <si>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</si>
  <si>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</si>
  <si>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</si>
  <si>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</si>
  <si>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</si>
  <si>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</si>
  <si>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</si>
  <si>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</si>
  <si>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</si>
  <si>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</si>
  <si>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</si>
  <si>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</si>
  <si>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</si>
  <si>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</si>
  <si>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</si>
  <si>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</si>
  <si>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</si>
  <si>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</si>
  <si>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</si>
  <si>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</si>
  <si>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</si>
  <si>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</si>
  <si>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</si>
  <si>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</si>
  <si>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</si>
  <si>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</si>
  <si>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</si>
  <si>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</si>
  <si>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</si>
  <si>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</si>
  <si>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</si>
  <si>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</si>
  <si>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</si>
  <si>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</si>
  <si>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</si>
  <si>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</si>
  <si>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</si>
  <si>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</si>
  <si>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</si>
  <si>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</si>
  <si>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</si>
  <si>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</si>
  <si>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</si>
  <si>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</si>
  <si>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</si>
  <si>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</si>
  <si>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</si>
  <si>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</si>
  <si>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</si>
  <si>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</si>
  <si>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</si>
  <si>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</si>
  <si>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</si>
  <si>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</si>
  <si>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</si>
  <si>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</si>
  <si>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</si>
  <si>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</si>
  <si>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</si>
  <si>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</si>
  <si>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</si>
  <si>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</si>
  <si>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</si>
  <si>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</si>
  <si>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</si>
  <si>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</si>
  <si>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</si>
  <si>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</si>
  <si>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</si>
  <si>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</si>
  <si>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</si>
  <si>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</si>
  <si>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</si>
  <si>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</si>
  <si>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</si>
  <si>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</si>
  <si>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</si>
  <si>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</si>
  <si>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</si>
  <si>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</si>
  <si>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</si>
  <si>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</si>
  <si>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</si>
  <si>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</si>
  <si>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</si>
  <si>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</si>
  <si>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</si>
  <si>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</si>
  <si>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</si>
  <si>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</si>
  <si>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</si>
  <si>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</si>
  <si>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</si>
  <si>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</si>
  <si>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</si>
  <si>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</si>
  <si>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</si>
  <si>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</si>
  <si>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</si>
  <si>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</si>
  <si>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</si>
  <si>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</si>
  <si>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</si>
  <si>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</si>
  <si>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</si>
  <si>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</si>
  <si>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</si>
  <si>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</si>
  <si>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</si>
  <si>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</si>
  <si>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</si>
  <si>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</si>
  <si>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</si>
  <si>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</si>
  <si>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</si>
  <si>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</si>
  <si>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</si>
  <si>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</si>
  <si>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</si>
  <si>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</si>
  <si>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</si>
  <si>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</si>
  <si>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</si>
  <si>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</si>
  <si>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</si>
  <si>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</si>
  <si>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</si>
  <si>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</si>
  <si>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</si>
  <si>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</si>
  <si>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</si>
  <si>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</si>
  <si>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</si>
  <si>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</si>
  <si>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</si>
  <si>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</si>
  <si>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</si>
  <si>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</si>
  <si>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</si>
  <si>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</si>
  <si>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</si>
  <si>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</si>
  <si>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</si>
  <si>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</si>
  <si>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</si>
  <si>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</si>
  <si>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</si>
  <si>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</si>
  <si>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</si>
  <si>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</si>
  <si>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</si>
  <si>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</si>
  <si>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</si>
  <si>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</si>
  <si>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</si>
  <si>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</si>
  <si>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</si>
  <si>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</si>
  <si>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</si>
  <si>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</si>
  <si>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</si>
  <si>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</si>
  <si>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</si>
  <si>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</si>
  <si>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</si>
  <si>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</si>
  <si>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</si>
  <si>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</si>
  <si>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</si>
  <si>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</si>
  <si>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</si>
  <si>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</si>
  <si>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</si>
  <si>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</si>
  <si>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</si>
  <si>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</si>
  <si>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</si>
  <si>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</si>
  <si>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</si>
  <si>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</si>
  <si>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</si>
  <si>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</si>
  <si>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</si>
  <si>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</si>
  <si>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</si>
  <si>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</si>
  <si>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</si>
  <si>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</si>
  <si>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</si>
  <si>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</si>
  <si>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</si>
  <si>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</si>
  <si>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</si>
  <si>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</si>
  <si>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</si>
  <si>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</si>
  <si>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</si>
  <si>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</si>
  <si>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</si>
  <si>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</si>
  <si>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</si>
  <si>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</si>
  <si>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</si>
  <si>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</si>
  <si>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</si>
  <si>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</si>
  <si>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</si>
  <si>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</si>
  <si>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</si>
  <si>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</si>
  <si>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</si>
  <si>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</si>
  <si>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</si>
  <si>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</si>
  <si>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</si>
  <si>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</si>
  <si>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</si>
  <si>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</si>
  <si>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</si>
  <si>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</si>
  <si>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</si>
  <si>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</si>
  <si>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</si>
  <si>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</si>
  <si>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</si>
  <si>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</si>
  <si>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</si>
  <si>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</si>
  <si>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</si>
  <si>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</si>
  <si>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</si>
  <si>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</si>
  <si>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</si>
  <si>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</si>
  <si>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</si>
  <si>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</si>
  <si>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</si>
  <si>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</si>
  <si>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</si>
  <si>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</si>
  <si>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</si>
  <si>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</si>
  <si>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</si>
  <si>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</si>
  <si>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</si>
  <si>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</si>
  <si>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</si>
  <si>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</si>
  <si>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</si>
  <si>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</si>
  <si>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</si>
  <si>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</si>
  <si>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</si>
  <si>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</si>
  <si>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</si>
  <si>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</si>
  <si>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</si>
  <si>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</si>
  <si>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</si>
  <si>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</si>
  <si>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</si>
  <si>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</si>
  <si>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</si>
  <si>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</si>
  <si>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</si>
  <si>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</si>
  <si>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</si>
  <si>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</si>
  <si>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</si>
  <si>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</si>
  <si>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</si>
  <si>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</si>
  <si>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</si>
  <si>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</si>
  <si>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</si>
  <si>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</si>
  <si>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</si>
  <si>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</si>
  <si>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</si>
  <si>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</si>
  <si>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</si>
  <si>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</si>
  <si>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</si>
  <si>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</si>
  <si>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</si>
  <si>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</si>
  <si>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</si>
  <si>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</si>
  <si>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</si>
  <si>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</si>
  <si>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</si>
  <si>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</si>
  <si>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</si>
  <si>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</si>
  <si>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</si>
  <si>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</si>
  <si>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</si>
  <si>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</si>
  <si>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</si>
  <si>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</si>
  <si>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</si>
  <si>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</si>
  <si>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</si>
  <si>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</si>
  <si>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</si>
  <si>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</si>
  <si>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</si>
  <si>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</si>
  <si>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</si>
  <si>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</si>
  <si>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</si>
  <si>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</si>
  <si>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</si>
  <si>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</si>
  <si>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</si>
  <si>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</si>
  <si>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</si>
  <si>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</si>
  <si>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</si>
  <si>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</si>
  <si>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</si>
  <si>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</si>
  <si>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</si>
  <si>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</si>
  <si>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</si>
  <si>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</si>
  <si>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</si>
  <si>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</si>
  <si>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</si>
  <si>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</si>
  <si>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</si>
  <si>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</si>
  <si>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</si>
  <si>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</si>
  <si>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</si>
  <si>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</si>
  <si>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</si>
  <si>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</si>
  <si>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</si>
  <si>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</si>
  <si>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</si>
  <si>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</si>
  <si>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</si>
  <si>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</si>
  <si>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</si>
  <si>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</si>
  <si>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</si>
  <si>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</si>
  <si>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</si>
  <si>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</si>
  <si>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</si>
  <si>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</si>
  <si>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</si>
  <si>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</si>
  <si>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</si>
  <si>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</si>
  <si>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</si>
  <si>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</si>
  <si>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</si>
  <si>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</si>
  <si>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</si>
  <si>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</si>
  <si>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</si>
  <si>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</si>
  <si>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</si>
  <si>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</si>
  <si>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</si>
  <si>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</si>
  <si>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</si>
  <si>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</si>
  <si>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</si>
  <si>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</si>
  <si>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</si>
  <si>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</si>
  <si>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</si>
  <si>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</si>
  <si>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</si>
  <si>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</si>
  <si>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</si>
  <si>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</si>
  <si>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</si>
  <si>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</si>
  <si>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</si>
  <si>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</si>
  <si>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</si>
  <si>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</si>
  <si>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</si>
  <si>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</si>
  <si>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</si>
  <si>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</si>
  <si>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</si>
  <si>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</si>
  <si>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</si>
  <si>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</si>
  <si>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</si>
  <si>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</si>
  <si>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</si>
  <si>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</si>
  <si>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</si>
  <si>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</si>
  <si>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</si>
  <si>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</si>
  <si>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</si>
  <si>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</si>
  <si>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</si>
  <si>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</si>
  <si>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</si>
  <si>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</si>
  <si>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</si>
  <si>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</si>
  <si>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</si>
  <si>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</si>
  <si>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</si>
  <si>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</si>
  <si>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</si>
  <si>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</si>
  <si>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</si>
  <si>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</si>
  <si>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</si>
  <si>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</si>
  <si>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</si>
  <si>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</si>
  <si>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</si>
  <si>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</si>
  <si>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</si>
  <si>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</si>
  <si>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</si>
  <si>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</si>
  <si>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</si>
  <si>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</si>
  <si>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</si>
  <si>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</si>
  <si>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</si>
  <si>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</si>
  <si>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</si>
  <si>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</si>
  <si>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</si>
  <si>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</si>
  <si>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</si>
  <si>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</si>
  <si>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</si>
  <si>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</si>
  <si>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</si>
  <si>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</si>
  <si>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</si>
  <si>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</si>
  <si>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</si>
  <si>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</si>
  <si>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</si>
  <si>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</si>
  <si>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</si>
  <si>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</si>
  <si>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</si>
  <si>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</si>
  <si>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</si>
  <si>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</si>
  <si>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</si>
  <si>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</si>
  <si>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</si>
  <si>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</si>
  <si>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</si>
  <si>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</si>
  <si>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</si>
  <si>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</si>
  <si>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</si>
  <si>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</si>
  <si>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</si>
  <si>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</si>
  <si>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</si>
  <si>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</si>
  <si>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</si>
  <si>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</si>
  <si>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</si>
  <si>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</si>
  <si>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</si>
  <si>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</si>
  <si>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</si>
  <si>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</si>
  <si>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</si>
  <si>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</si>
  <si>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</si>
  <si>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</si>
  <si>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</si>
  <si>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</si>
  <si>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</si>
  <si>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</si>
  <si>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</si>
  <si>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</si>
  <si>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</si>
  <si>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</si>
  <si>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</si>
  <si>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</si>
  <si>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</si>
  <si>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</si>
  <si>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</si>
  <si>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</si>
  <si>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</si>
  <si>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</si>
  <si>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</si>
  <si>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</si>
  <si>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</si>
  <si>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</si>
  <si>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</si>
  <si>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</si>
  <si>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</si>
  <si>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</si>
  <si>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</si>
  <si>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</si>
  <si>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</si>
  <si>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</si>
  <si>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</si>
  <si>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</si>
  <si>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</si>
  <si>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</si>
  <si>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</si>
  <si>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</si>
  <si>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</si>
  <si>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</si>
  <si>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</si>
  <si>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</si>
  <si>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</si>
  <si>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</si>
  <si>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</si>
  <si>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</si>
  <si>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</si>
  <si>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</si>
  <si>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</si>
  <si>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</si>
  <si>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</si>
  <si>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</si>
  <si>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</si>
  <si>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</si>
  <si>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</si>
  <si>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</si>
  <si>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</si>
  <si>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</si>
  <si>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</si>
  <si>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</si>
  <si>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</si>
  <si>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</si>
  <si>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</si>
  <si>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</si>
  <si>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</si>
  <si>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</si>
  <si>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</si>
  <si>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</si>
  <si>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</si>
  <si>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</si>
  <si>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</si>
  <si>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</si>
  <si>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</si>
  <si>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</si>
  <si>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</si>
  <si>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</si>
  <si>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</si>
  <si>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</si>
  <si>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</si>
  <si>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</si>
  <si>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</si>
  <si>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</si>
  <si>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</si>
  <si>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</si>
  <si>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</si>
  <si>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</si>
  <si>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</si>
  <si>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</si>
  <si>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</si>
  <si>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</si>
  <si>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</si>
  <si>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</si>
  <si>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</si>
  <si>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</si>
  <si>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</si>
  <si>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</si>
  <si>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</si>
  <si>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</si>
  <si>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</si>
  <si>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</si>
  <si>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</si>
  <si>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</si>
  <si>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</si>
  <si>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</si>
  <si>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</si>
  <si>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</si>
  <si>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</si>
  <si>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</si>
  <si>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</si>
  <si>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</si>
  <si>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</si>
  <si>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</si>
  <si>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</si>
  <si>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</si>
  <si>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</si>
  <si>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</si>
  <si>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</si>
  <si>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</si>
  <si>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</si>
  <si>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</si>
  <si>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</si>
  <si>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</si>
  <si>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</si>
  <si>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</si>
  <si>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</si>
  <si>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</si>
  <si>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</si>
  <si>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</si>
  <si>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</si>
  <si>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</si>
  <si>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</si>
  <si>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</si>
  <si>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</si>
  <si>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</si>
  <si>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</si>
  <si>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</si>
  <si>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</si>
  <si>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</si>
  <si>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</si>
  <si>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</si>
  <si>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</si>
  <si>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</si>
  <si>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</si>
  <si>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</si>
  <si>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</si>
  <si>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</si>
  <si>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</si>
  <si>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</si>
  <si>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</si>
  <si>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</si>
  <si>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</si>
  <si>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</si>
  <si>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</si>
  <si>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</si>
  <si>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</si>
  <si>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</si>
  <si>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</si>
  <si>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</si>
  <si>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</si>
  <si>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</si>
  <si>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</si>
  <si>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</si>
  <si>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</si>
  <si>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</si>
  <si>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</si>
  <si>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</si>
  <si>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</si>
  <si>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</si>
  <si>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</si>
  <si>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</si>
  <si>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</si>
  <si>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</si>
  <si>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</si>
  <si>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</si>
  <si>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</si>
  <si>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</si>
  <si>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</si>
  <si>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</si>
  <si>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</si>
  <si>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</si>
  <si>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</si>
  <si>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</si>
  <si>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</si>
  <si>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</si>
  <si>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</si>
  <si>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</si>
  <si>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</si>
  <si>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</si>
  <si>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</si>
  <si>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</si>
  <si>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</si>
  <si>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</si>
  <si>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</si>
  <si>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</si>
  <si>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</si>
  <si>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</si>
  <si>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</si>
  <si>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</si>
  <si>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</si>
  <si>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</si>
  <si>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</si>
  <si>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</si>
  <si>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</si>
  <si>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TP pronta 07:30, tempo de chuva aguardando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</si>
  <si>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</si>
  <si>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</si>
  <si>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</si>
  <si>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</si>
  <si>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</si>
  <si>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</si>
  <si>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Previsão TP pronta 09hrs </t>
  </si>
  <si>
    <t>ZCZZRU</t>
  </si>
  <si>
    <t>Deslocamento de ZCZ-ZRU</t>
  </si>
  <si>
    <t>ZDGK582</t>
  </si>
  <si>
    <t>Luiz Granado</t>
  </si>
  <si>
    <t xml:space="preserve">Mecanização Socadora </t>
  </si>
  <si>
    <t>ZDGPATN</t>
  </si>
  <si>
    <t>Troca de meia chave (ZDGPAT NORTE)</t>
  </si>
  <si>
    <t>ZMA-ZVP</t>
  </si>
  <si>
    <t>ZMAZVP</t>
  </si>
  <si>
    <t>Deslocamento de ZMA-ZVP</t>
  </si>
  <si>
    <t xml:space="preserve">2 Maq. Escala </t>
  </si>
  <si>
    <t>Descarga de dormentes km 16+000 ao km 16+000 em K14K18 600 dor. 01h30 + descarga no km 34+000 400 dor. K30K36 01:30</t>
  </si>
  <si>
    <t>Jose Carlo + Roberto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</si>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</sst>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7" headerRowBorderDxfId="185" tableBorderDxfId="186" totalsRowBorderDxfId="184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E26" activePane="topRight" state="frozen"/>
      <selection pane="topRight" activeCell="BJ29" sqref="BJ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39" t="s">
        <v>898</v>
      </c>
      <c r="C1" s="240"/>
      <c r="D1" s="240"/>
      <c r="E1" s="3"/>
      <c r="F1" s="239" t="s">
        <v>899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16" t="s">
        <v>900</v>
      </c>
      <c r="AJ1" s="217"/>
      <c r="AK1" s="217"/>
      <c r="AL1" s="217"/>
      <c r="AM1" s="218"/>
      <c r="AN1" s="219"/>
      <c r="AO1" s="217"/>
      <c r="AP1" s="217"/>
      <c r="AQ1" s="217"/>
      <c r="AR1" s="217"/>
      <c r="AS1" s="217"/>
      <c r="AT1" s="217"/>
      <c r="AU1" s="217"/>
      <c r="AV1" s="217"/>
      <c r="AW1" s="217"/>
      <c r="AX1" s="217"/>
      <c r="AY1" s="217"/>
      <c r="AZ1" s="217"/>
      <c r="BA1" s="217"/>
      <c r="BB1" s="217"/>
      <c r="BC1" s="217"/>
      <c r="BD1" s="217"/>
      <c r="BE1" s="217"/>
      <c r="BF1" s="220"/>
      <c r="BG1" s="5"/>
      <c r="BH1" s="221" t="s">
        <v>901</v>
      </c>
      <c r="BI1" s="222"/>
      <c r="BJ1" s="222"/>
      <c r="BK1" s="223"/>
      <c r="BL1" s="5"/>
      <c r="BM1" s="213" t="s">
        <v>902</v>
      </c>
      <c r="BN1" s="214"/>
      <c r="BO1" s="214"/>
      <c r="BP1" s="214"/>
      <c r="BQ1" s="214"/>
      <c r="BR1" s="214"/>
      <c r="BS1" s="215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16" t="s">
        <v>903</v>
      </c>
      <c r="AJ2" s="217"/>
      <c r="AK2" s="217"/>
      <c r="AL2" s="217"/>
      <c r="AM2" s="218"/>
      <c r="AN2" s="219"/>
      <c r="AO2" s="217"/>
      <c r="AP2" s="217"/>
      <c r="AQ2" s="220"/>
      <c r="AR2" s="6"/>
      <c r="AS2" s="216" t="s">
        <v>906</v>
      </c>
      <c r="AT2" s="217"/>
      <c r="AU2" s="217"/>
      <c r="AV2" s="217"/>
      <c r="AW2" s="217"/>
      <c r="AX2" s="217"/>
      <c r="AY2" s="220"/>
      <c r="AZ2" s="6"/>
      <c r="BA2" s="230" t="s">
        <v>907</v>
      </c>
      <c r="BB2" s="231"/>
      <c r="BC2" s="216" t="s">
        <v>904</v>
      </c>
      <c r="BD2" s="217"/>
      <c r="BE2" s="217"/>
      <c r="BF2" s="220"/>
      <c r="BG2" s="5"/>
      <c r="BH2" s="224"/>
      <c r="BI2" s="225"/>
      <c r="BJ2" s="225"/>
      <c r="BK2" s="226"/>
      <c r="BL2" s="5"/>
      <c r="BM2" s="227"/>
      <c r="BN2" s="228"/>
      <c r="BO2" s="228"/>
      <c r="BP2" s="228"/>
      <c r="BQ2" s="228"/>
      <c r="BR2" s="228"/>
      <c r="BS2" s="229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30" t="s">
        <v>908</v>
      </c>
      <c r="AJ3" s="231"/>
      <c r="AK3" s="230" t="s">
        <v>909</v>
      </c>
      <c r="AL3" s="236"/>
      <c r="AM3" s="237"/>
      <c r="AN3" s="238"/>
      <c r="AO3" s="236"/>
      <c r="AP3" s="236"/>
      <c r="AQ3" s="231"/>
      <c r="AR3" s="63"/>
      <c r="AS3" s="234" t="s">
        <v>915</v>
      </c>
      <c r="AT3" s="235"/>
      <c r="AU3" s="234" t="s">
        <v>916</v>
      </c>
      <c r="AV3" s="235"/>
      <c r="AW3" s="234" t="s">
        <v>917</v>
      </c>
      <c r="AX3" s="235"/>
      <c r="AY3" s="63" t="s">
        <v>918</v>
      </c>
      <c r="AZ3" s="63"/>
      <c r="BA3" s="232"/>
      <c r="BB3" s="233"/>
      <c r="BC3" s="230" t="s">
        <v>911</v>
      </c>
      <c r="BD3" s="236"/>
      <c r="BE3" s="236"/>
      <c r="BF3" s="231"/>
      <c r="BG3" s="62"/>
      <c r="BH3" s="224"/>
      <c r="BI3" s="225"/>
      <c r="BJ3" s="225"/>
      <c r="BK3" s="226"/>
      <c r="BL3" s="62"/>
      <c r="BM3" s="213" t="s">
        <v>919</v>
      </c>
      <c r="BN3" s="214"/>
      <c r="BO3" s="214"/>
      <c r="BP3" s="215"/>
      <c r="BQ3" s="213" t="s">
        <v>703</v>
      </c>
      <c r="BR3" s="214"/>
      <c r="BS3" s="215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/>
      <c r="AS29" s="111"/>
      <c r="AT29" s="111"/>
      <c r="AU29" s="139"/>
      <c r="AV29" s="139"/>
      <c r="AW29" s="14"/>
      <c r="AX29" s="14"/>
      <c r="AY29" s="203">
        <f>IF(D29="","*",IFERROR(IF(ISODD(COUNT(AS29:AX1031)),"ERRO",SUM((AT29-AS29),(AV29-AU29),(AX29-AW29))),"ERRO"))</f>
        <v>0</v>
      </c>
      <c r="AZ29" s="157"/>
      <c r="BA29" s="112"/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/>
      <c r="BI29" s="17"/>
      <c r="BJ29" s="17"/>
      <c r="BK29" s="18"/>
      <c r="BL29" s="16"/>
      <c r="BM29" s="133"/>
      <c r="BN29" s="133"/>
      <c r="BO29" s="133"/>
      <c r="BP29" s="204"/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/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304.39999999999998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">
        <v>47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304.39999999999998</v>
      </c>
      <c r="AQ30" s="108">
        <f>BS_CONTROLE[[#This Row],[KM - Inicio]]</f>
        <v>304.39999999999998</v>
      </c>
      <c r="AR30" s="111"/>
      <c r="AS30" s="111"/>
      <c r="AT30" s="111"/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/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 t="s">
        <v>1031</v>
      </c>
      <c r="BK30" s="18"/>
      <c r="BL30" s="16"/>
      <c r="BM30" s="133"/>
      <c r="BN30" s="133"/>
      <c r="BO30" s="133"/>
      <c r="BP30" s="18"/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/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271.7</v>
      </c>
      <c r="L31" s="108">
        <v>270.60000000000002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271.7</v>
      </c>
      <c r="AQ31" s="108">
        <f>BS_CONTROLE[[#This Row],[KM - Inicio]]</f>
        <v>271.7</v>
      </c>
      <c r="AR31" s="111"/>
      <c r="AS31" s="111"/>
      <c r="AT31" s="111"/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/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/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1032</v>
      </c>
      <c r="J32" s="130">
        <v>73</v>
      </c>
      <c r="K32" s="130">
        <v>202</v>
      </c>
      <c r="L32" s="108">
        <v>128</v>
      </c>
      <c r="M32" s="130" t="s">
        <v>1033</v>
      </c>
      <c r="N32" s="130" t="s">
        <v>1034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1035</v>
      </c>
      <c r="W32" s="108" t="s">
        <v>1036</v>
      </c>
      <c r="X32" s="107" t="s">
        <v>382</v>
      </c>
      <c r="Y32" s="132" t="s">
        <v>385</v>
      </c>
      <c r="Z32" s="107"/>
      <c r="AA32" s="191" t="s">
        <v>1037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/>
      <c r="AS32" s="111"/>
      <c r="AT32" s="111"/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/>
      <c r="BI32" s="17"/>
      <c r="BJ32" s="17"/>
      <c r="BK32" s="18"/>
      <c r="BL32" s="16"/>
      <c r="BM32" s="133"/>
      <c r="BN32" s="133"/>
      <c r="BO32" s="133"/>
      <c r="BP32" s="204"/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/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1032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/>
      <c r="AS33" s="111"/>
      <c r="AT33" s="111"/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96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ZCZ-ZZF</v>
      </c>
      <c r="AO34" s="108">
        <f>IF(BS_CONTROLE[[#This Row],[SUB]]=0, "-", BS_CONTROLE[[#This Row],[SUB]])</f>
        <v>73</v>
      </c>
      <c r="AP34" s="108">
        <f>BS_CONTROLE[[#This Row],[KM - Inicio]]</f>
        <v>96</v>
      </c>
      <c r="AQ34" s="108">
        <f>BS_CONTROLE[[#This Row],[KM - Inicio]]</f>
        <v>96</v>
      </c>
      <c r="AR34" s="111"/>
      <c r="AS34" s="111"/>
      <c r="AT34" s="111"/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/>
      <c r="BI34" s="17"/>
      <c r="BJ34" s="17" t="s">
        <v>1038</v>
      </c>
      <c r="BK34" s="18"/>
      <c r="BL34" s="16"/>
      <c r="BM34" s="133"/>
      <c r="BN34" s="133"/>
      <c r="BO34" s="133"/>
      <c r="BP34" s="204"/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/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1039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1040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/>
      <c r="AS35" s="111"/>
      <c r="AT35" s="111"/>
      <c r="AU35" s="139"/>
      <c r="AV35" s="139"/>
      <c r="AW35" s="14"/>
      <c r="AX35" s="14"/>
      <c r="AY35" s="203">
        <f>IF(D35="","*",IFERROR(IF(ISODD(COUNT(AS35:AX1035)),"ERRO",SUM((AT35-AS35),(AV35-AU35),(AX35-AW35))),"ERRO"))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4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/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1041</v>
      </c>
      <c r="I36" s="199" t="s">
        <v>1041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1042</v>
      </c>
      <c r="W36" s="108" t="s">
        <v>1043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/>
      <c r="AS36" s="111"/>
      <c r="AT36" s="111"/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4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/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1044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1045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/>
      <c r="AS37" s="111"/>
      <c r="AT37" s="111"/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4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/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43</v>
      </c>
      <c r="J38" s="108">
        <v>73</v>
      </c>
      <c r="K38" s="108">
        <v>42</v>
      </c>
      <c r="L38" s="108">
        <v>306</v>
      </c>
      <c r="M38" s="130" t="s">
        <v>1046</v>
      </c>
      <c r="N38" s="130" t="s">
        <v>1047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1048</v>
      </c>
      <c r="X38" s="107" t="s">
        <v>382</v>
      </c>
      <c r="Y38" s="132" t="s">
        <v>385</v>
      </c>
      <c r="Z38" s="107"/>
      <c r="AA38" s="108" t="s">
        <v>1049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ZDP2</v>
      </c>
      <c r="AM38" s="108" t="str">
        <f>IF(BS_CONTROLE[[#This Row],[Entre - Estações]]=0, "-", BS_CONTROLE[[#This Row],[Entre - Estações]])</f>
        <v>ZMA-ZVP</v>
      </c>
      <c r="AN38" s="108" t="str">
        <f>IF(BS_CONTROLE[[#This Row],[SB]]=0, "-", BS_CONTROLE[[#This Row],[SB]])</f>
        <v>ZMAZVP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1050</v>
      </c>
      <c r="X39" s="107" t="s">
        <v>382</v>
      </c>
      <c r="Y39" s="132" t="s">
        <v>385</v>
      </c>
      <c r="Z39" s="107"/>
      <c r="AA39" s="108" t="s">
        <v>1051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/>
      <c r="AS39" s="111"/>
      <c r="AT39" s="111"/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4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/>
      <c r="AS40" s="111"/>
      <c r="AT40" s="111"/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/>
      <c r="BI40" s="17"/>
      <c r="BJ40" s="17"/>
      <c r="BK40" s="18"/>
      <c r="BL40" s="16"/>
      <c r="BM40" s="133"/>
      <c r="BN40" s="133"/>
      <c r="BO40" s="133"/>
      <c r="BP40" s="204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/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1052</v>
      </c>
      <c r="N41" s="130" t="s">
        <v>1053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1042</v>
      </c>
      <c r="W41" s="108" t="s">
        <v>1054</v>
      </c>
      <c r="X41" s="107" t="s">
        <v>382</v>
      </c>
      <c r="Y41" s="132"/>
      <c r="Z41" s="107"/>
      <c r="AA41" s="200" t="s">
        <v>1055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/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1056</v>
      </c>
      <c r="J42" s="108">
        <v>73</v>
      </c>
      <c r="K42" s="108">
        <v>7</v>
      </c>
      <c r="L42" s="108" t="s">
        <v>554</v>
      </c>
      <c r="M42" s="130" t="s">
        <v>1057</v>
      </c>
      <c r="N42" s="130" t="s">
        <v>1058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1059</v>
      </c>
      <c r="W42" s="155" t="s">
        <v>1060</v>
      </c>
      <c r="X42" s="107" t="s">
        <v>382</v>
      </c>
      <c r="Y42" s="132" t="s">
        <v>385</v>
      </c>
      <c r="Z42" s="107"/>
      <c r="AA42" s="108" t="s">
        <v>1061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/>
      <c r="AS42" s="111"/>
      <c r="AT42" s="111"/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/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/>
      <c r="AS43" s="111"/>
      <c r="AT43" s="111"/>
      <c r="AU43" s="139"/>
      <c r="AV43" s="139"/>
      <c r="AW43" s="14"/>
      <c r="AX43" s="14"/>
      <c r="AY43" s="186">
        <f t="shared" si="7"/>
        <v>0</v>
      </c>
      <c r="AZ43" s="157"/>
      <c r="BA43" s="112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/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" name="Range1_1_6_5_1_1"/>
    <protectedRange sqref="AD17:AE20" name="Range1_1_7_35_1_3_1_1"/>
    <protectedRange sqref="AF17:AF20" name="Range1_1_8_28_3_1_1"/>
    <protectedRange sqref="AA17:AC20 AB13:AC15 AB28:AC29" name="Range1_1_7_35_1_2_2_1_1"/>
    <protectedRange sqref="W24 W4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Z30:Z38 Y2:Z27 Y41:Z41 Z40 Y44:Z1008 Z42:Z43">
    <cfRule type="cellIs" dxfId="173" priority="54127" operator="equal">
      <formula>"OPORTUNIDADE"</formula>
    </cfRule>
  </conditionalFormatting>
  <conditionalFormatting sqref="Z30:Z38 Y6:Z27 Y41:Z41 Z40 Y44:Z1008 Z42:Z43">
    <cfRule type="cellIs" dxfId="172" priority="11713" operator="equal">
      <formula>"NÃO"</formula>
    </cfRule>
    <cfRule type="cellIs" dxfId="171" priority="11714" operator="equal">
      <formula>"SIM"</formula>
    </cfRule>
  </conditionalFormatting>
  <conditionalFormatting sqref="AZ6:AZ1008">
    <cfRule type="expression" dxfId="170" priority="54169">
      <formula>#REF!=1</formula>
    </cfRule>
  </conditionalFormatting>
  <conditionalFormatting sqref="U6:U1008 AY6:AY1008 BE6:BE1008">
    <cfRule type="cellIs" dxfId="169" priority="54153" operator="equal">
      <formula>"ERRO"</formula>
    </cfRule>
  </conditionalFormatting>
  <conditionalFormatting sqref="BQ6:BQ1008">
    <cfRule type="cellIs" dxfId="168" priority="54148" operator="equal">
      <formula>"Produção e Intervalo"</formula>
    </cfRule>
    <cfRule type="cellIs" dxfId="167" priority="54149" operator="equal">
      <formula>"Aderente"</formula>
    </cfRule>
    <cfRule type="cellIs" dxfId="166" priority="54150" operator="equal">
      <formula>"Intervalo"</formula>
    </cfRule>
    <cfRule type="cellIs" dxfId="165" priority="54151" operator="equal">
      <formula>"Produção"</formula>
    </cfRule>
    <cfRule type="cellIs" dxfId="164" priority="54152" operator="equal">
      <formula>"ERRO"</formula>
    </cfRule>
  </conditionalFormatting>
  <conditionalFormatting sqref="BR6:BS1008">
    <cfRule type="cellIs" dxfId="163" priority="54130" operator="equal">
      <formula>"*"</formula>
    </cfRule>
    <cfRule type="cellIs" dxfId="162" priority="54131" operator="greaterThanOrEqual">
      <formula>1</formula>
    </cfRule>
    <cfRule type="cellIs" dxfId="161" priority="54132" operator="lessThan">
      <formula>1</formula>
    </cfRule>
  </conditionalFormatting>
  <conditionalFormatting sqref="BK2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0" priority="30" operator="equal">
      <formula>"OPORTUNIDADE"</formula>
    </cfRule>
  </conditionalFormatting>
  <conditionalFormatting sqref="Y28:Z29">
    <cfRule type="cellIs" dxfId="159" priority="28" operator="equal">
      <formula>"NÃO"</formula>
    </cfRule>
    <cfRule type="cellIs" dxfId="158" priority="29" operator="equal">
      <formula>"SIM"</formula>
    </cfRule>
  </conditionalFormatting>
  <conditionalFormatting sqref="BK1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3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57" priority="6" operator="equal">
      <formula>"OPORTUNIDADE"</formula>
    </cfRule>
  </conditionalFormatting>
  <conditionalFormatting sqref="Z39">
    <cfRule type="cellIs" dxfId="156" priority="4" operator="equal">
      <formula>"NÃO"</formula>
    </cfRule>
    <cfRule type="cellIs" dxfId="155" priority="5" operator="equal">
      <formula>"SIM"</formula>
    </cfRule>
  </conditionalFormatting>
  <conditionalFormatting sqref="BP25:BP1008 BP6:BP7 BP11:BP12"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K25:BK1008 BK6:BK7 BK11:BK12">
    <cfRule type="iconSet" priority="61065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072">
      <iconSet showValue="0">
        <cfvo type="percent" val="0"/>
        <cfvo type="num" val="1"/>
        <cfvo type="num" val="1" gte="0"/>
      </iconSet>
    </cfRule>
    <cfRule type="iconSet" priority="61073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078">
      <iconSet showValue="0">
        <cfvo type="percent" val="0"/>
        <cfvo type="num" val="1"/>
        <cfvo type="num" val="1" gte="0"/>
      </iconSet>
    </cfRule>
  </conditionalFormatting>
  <conditionalFormatting sqref="Y30:Y40 Y42:Y43">
    <cfRule type="cellIs" dxfId="154" priority="3" operator="equal">
      <formula>"OPORTUNIDADE"</formula>
    </cfRule>
  </conditionalFormatting>
  <conditionalFormatting sqref="Y30:Y40 Y42:Y43">
    <cfRule type="cellIs" dxfId="153" priority="1" operator="equal">
      <formula>"NÃO"</formula>
    </cfRule>
    <cfRule type="cellIs" dxfId="152" priority="2" operator="equal">
      <formula>"SIM"</formula>
    </cfRule>
  </conditionalFormatting>
  <dataValidations count="7">
    <dataValidation type="list" allowBlank="1" showInputMessage="1" showErrorMessage="1" sqref="J1109:J1048576 J2:J7 J25:J27 J42:J1008 J31:J33 J3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F6:F1008 AI6:AI1008 E43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1062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1063</v>
      </c>
      <c r="C4" s="166" t="s">
        <v>1064</v>
      </c>
      <c r="D4" s="166" t="s">
        <v>1065</v>
      </c>
      <c r="E4" s="166" t="s">
        <v>1066</v>
      </c>
      <c r="F4" s="166" t="s">
        <v>4</v>
      </c>
      <c r="G4" s="166" t="s">
        <v>1067</v>
      </c>
    </row>
    <row r="5" spans="2:7">
      <c r="B5" s="167" t="s">
        <v>1068</v>
      </c>
      <c r="C5" s="167">
        <v>257068</v>
      </c>
      <c r="D5" s="167" t="s">
        <v>1069</v>
      </c>
      <c r="E5" s="167" t="s">
        <v>1070</v>
      </c>
      <c r="F5" s="167" t="s">
        <v>1070</v>
      </c>
      <c r="G5" s="168">
        <v>46296</v>
      </c>
    </row>
    <row r="6" spans="2:7">
      <c r="B6" s="167" t="s">
        <v>1071</v>
      </c>
      <c r="C6" s="167" t="s">
        <v>554</v>
      </c>
      <c r="D6" s="167" t="s">
        <v>554</v>
      </c>
      <c r="E6" s="167" t="s">
        <v>554</v>
      </c>
      <c r="F6" s="167" t="s">
        <v>1072</v>
      </c>
      <c r="G6" s="168" t="s">
        <v>554</v>
      </c>
    </row>
    <row r="7" spans="2:7">
      <c r="B7" s="167" t="s">
        <v>1073</v>
      </c>
      <c r="C7" s="167">
        <v>257472</v>
      </c>
      <c r="D7" s="167" t="s">
        <v>1074</v>
      </c>
      <c r="E7" s="167" t="s">
        <v>1075</v>
      </c>
      <c r="F7" s="167" t="s">
        <v>1075</v>
      </c>
      <c r="G7" s="168">
        <v>45992</v>
      </c>
    </row>
    <row r="8" spans="2:7">
      <c r="B8" s="167" t="s">
        <v>1076</v>
      </c>
      <c r="C8" s="167">
        <v>260307</v>
      </c>
      <c r="D8" s="167" t="s">
        <v>1077</v>
      </c>
      <c r="E8" s="167" t="s">
        <v>1078</v>
      </c>
      <c r="F8" s="167" t="s">
        <v>1075</v>
      </c>
      <c r="G8" s="168">
        <v>46082</v>
      </c>
    </row>
    <row r="9" spans="2:7">
      <c r="B9" s="167" t="s">
        <v>1079</v>
      </c>
      <c r="C9" s="167">
        <v>333033</v>
      </c>
      <c r="D9" s="167" t="s">
        <v>1080</v>
      </c>
      <c r="E9" s="167" t="s">
        <v>1072</v>
      </c>
      <c r="F9" s="167" t="s">
        <v>1081</v>
      </c>
      <c r="G9" s="167" t="s">
        <v>554</v>
      </c>
    </row>
    <row r="10" spans="2:7">
      <c r="B10" s="167" t="s">
        <v>1082</v>
      </c>
      <c r="C10" s="167"/>
      <c r="D10" s="167"/>
      <c r="E10" s="167" t="s">
        <v>1072</v>
      </c>
      <c r="F10" s="167" t="s">
        <v>1081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1083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1084</v>
      </c>
      <c r="E3" s="169" t="s">
        <v>1085</v>
      </c>
      <c r="F3" s="169" t="s">
        <v>1086</v>
      </c>
      <c r="G3" s="169" t="s">
        <v>1087</v>
      </c>
      <c r="H3" s="169" t="s">
        <v>1088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1089</v>
      </c>
      <c r="V1" s="251"/>
      <c r="W1" s="251"/>
    </row>
    <row r="2" spans="1:23" ht="15" customHeight="1">
      <c r="A2" s="90" t="s">
        <v>1090</v>
      </c>
      <c r="B2" s="90" t="s">
        <v>1091</v>
      </c>
      <c r="C2" s="90" t="s">
        <v>372</v>
      </c>
      <c r="D2" s="91" t="s">
        <v>940</v>
      </c>
      <c r="E2" s="91" t="s">
        <v>4</v>
      </c>
      <c r="F2" s="91" t="s">
        <v>1092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1093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304.39999999999998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271.7</v>
      </c>
      <c r="O28" s="148">
        <f>IF(SP_NORTE!L31="","*",SP_NORTE!L31)</f>
        <v>270.60000000000002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ZCZ-ZZF</v>
      </c>
      <c r="M31" s="143">
        <f>IF(SP_NORTE!J34="","*",SP_NORTE!J34)</f>
        <v>73</v>
      </c>
      <c r="N31" s="148">
        <f>IF(SP_NORTE!K34="","*",SP_NORTE!K34)</f>
        <v>96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ZDP2</v>
      </c>
      <c r="K35" s="142" t="str">
        <f>IF(SP_NORTE!M38="","*",SP_NORTE!M38)</f>
        <v>ZMA-ZVP</v>
      </c>
      <c r="L35" s="142" t="str">
        <f>IF(SP_NORTE!N38="","*",SP_NORTE!N38)</f>
        <v>ZMAZVP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306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1094</v>
      </c>
      <c r="D5" s="253"/>
      <c r="E5" s="253"/>
      <c r="F5" s="253"/>
      <c r="G5" s="253"/>
      <c r="H5" s="253"/>
      <c r="I5" s="253"/>
      <c r="J5" s="254"/>
      <c r="K5" s="255" t="s">
        <v>1095</v>
      </c>
      <c r="L5" s="256"/>
      <c r="M5" s="256"/>
      <c r="N5" s="256"/>
      <c r="O5" s="257" t="s">
        <v>1096</v>
      </c>
      <c r="P5" s="258"/>
    </row>
    <row r="6" spans="1:16" s="77" customFormat="1" ht="15" customHeight="1">
      <c r="A6" s="69" t="s">
        <v>1092</v>
      </c>
      <c r="B6" s="78" t="s">
        <v>1091</v>
      </c>
      <c r="C6" s="79" t="s">
        <v>940</v>
      </c>
      <c r="D6" s="80" t="s">
        <v>941</v>
      </c>
      <c r="E6" s="79" t="s">
        <v>1097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1098</v>
      </c>
      <c r="M6" s="83" t="s">
        <v>572</v>
      </c>
      <c r="N6" s="84" t="s">
        <v>935</v>
      </c>
      <c r="O6" s="162" t="s">
        <v>978</v>
      </c>
      <c r="P6" s="136" t="s">
        <v>1099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ZVP</v>
      </c>
      <c r="H30" s="119">
        <f>IF(SP_NORTE!K30="","*",SP_NORTE!K30)</f>
        <v>304.39999999999998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ZVP</v>
      </c>
      <c r="M30" s="86">
        <f>IF(SP_NORTE!AP30="","*",SP_NORTE!AP30)</f>
        <v>304.39999999999998</v>
      </c>
      <c r="N30" s="86" t="str">
        <f>IF(SP_NORTE!AM30="","*",SP_NORTE!AM30)</f>
        <v>ZVP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271.7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271.7</v>
      </c>
      <c r="N31" s="86" t="str">
        <f>IF(SP_NORTE!AM31="","*",SP_NORTE!AM31)</f>
        <v>ZEC-ZKY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 t="str">
        <f>IF(SP_NORTE!BH33="","*",SP_NORTE!BH33)</f>
        <v>*</v>
      </c>
      <c r="P32" s="151" t="str">
        <f>IF($A$2=1,IF(SP_NORTE!BJ33="","*",SP_NORTE!BJ33),IF(SP_NORTE!BK33="","*",SP_NORTE!BK33))</f>
        <v>*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ZMA-ZVP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ZMA-ZVP</v>
      </c>
      <c r="M33" s="86">
        <f>IF(SP_NORTE!AP38="","*",SP_NORTE!AP38)</f>
        <v>42</v>
      </c>
      <c r="N33" s="86" t="str">
        <f>IF(SP_NORTE!AM38="","*",SP_NORTE!AM38)</f>
        <v>ZMA-ZVP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 t="str">
        <f>IF(SP_NORTE!BH42="","*",SP_NORTE!BH42)</f>
        <v>*</v>
      </c>
      <c r="P35" s="151" t="str">
        <f>IF($A$2=1,IF(SP_NORTE!BJ42="","*",SP_NORTE!BJ42),IF(SP_NORTE!BK42="","*",SP_NORTE!BK42))</f>
        <v>*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 t="str">
        <f>IF(SP_NORTE!BH43="","*",SP_NORTE!BH43)</f>
        <v>*</v>
      </c>
      <c r="P36" s="151" t="str">
        <f>IF($A$2=1,IF(SP_NORTE!BJ43="","*",SP_NORTE!BJ43),IF(SP_NORTE!BK43="","*",SP_NORTE!BK43))</f>
        <v>*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*</v>
      </c>
      <c r="C39" s="86" t="str">
        <f>IF(SP_NORTE!S46="","*",SP_NORTE!S46)</f>
        <v>-</v>
      </c>
      <c r="D39" s="86" t="str">
        <f>IF(SP_NORTE!T46="","*",SP_NORTE!T46)</f>
        <v>-</v>
      </c>
      <c r="E39" s="86" t="str">
        <f>IF(SP_NORTE!D46="","*",SP_NORTE!D46)</f>
        <v>*</v>
      </c>
      <c r="F39" s="86" t="str">
        <f>IF(SP_NORTE!H46="","*",SP_NORTE!H46)</f>
        <v>*</v>
      </c>
      <c r="G39" s="86" t="str">
        <f>IF(SP_NORTE!M46="","*",SP_NORTE!M46)</f>
        <v>-</v>
      </c>
      <c r="H39" s="119" t="str">
        <f>IF(SP_NORTE!K46="","*",SP_NORTE!K46)</f>
        <v>*</v>
      </c>
      <c r="I39" s="116" t="str">
        <f>IF(SP_NORTE!O46="","*",SP_NORTE!O46)</f>
        <v>*</v>
      </c>
      <c r="J39" s="116" t="str">
        <f>IF(SP_NORTE!P46="","*",SP_NORTE!P46)</f>
        <v>*</v>
      </c>
      <c r="K39" s="86">
        <f>IF(SP_NORTE!AK46="","*",SP_NORTE!AK46)</f>
        <v>0</v>
      </c>
      <c r="L39" s="86" t="str">
        <f>IF(SP_NORTE!AM46="","*",SP_NORTE!AM46)</f>
        <v>-</v>
      </c>
      <c r="M39" s="86">
        <f>IF(SP_NORTE!AP46="","*",SP_NORTE!AP46)</f>
        <v>0</v>
      </c>
      <c r="N39" s="86" t="str">
        <f>IF(SP_NORTE!AM46="","*",SP_NORTE!AM46)</f>
        <v>-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1100</v>
      </c>
      <c r="C2" s="124" t="s">
        <v>925</v>
      </c>
      <c r="D2" s="79" t="s">
        <v>927</v>
      </c>
      <c r="E2" s="79" t="s">
        <v>1101</v>
      </c>
      <c r="F2" s="102" t="s">
        <v>1102</v>
      </c>
      <c r="G2" s="79" t="s">
        <v>1103</v>
      </c>
      <c r="H2" s="79" t="s">
        <v>1104</v>
      </c>
      <c r="I2" s="79" t="s">
        <v>1105</v>
      </c>
      <c r="J2" s="79" t="s">
        <v>1106</v>
      </c>
      <c r="K2" s="81" t="s">
        <v>1107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ZVP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ZMA-ZVP</v>
      </c>
      <c r="G29" s="98" t="str">
        <f>IF(SP_NORTE!I38="","*",SP_NORTE!I38)</f>
        <v>ZDP2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*</v>
      </c>
      <c r="E35" s="97" t="str">
        <f>IF(SP_NORTE!H46="","*",SP_NORTE!H46)</f>
        <v>*</v>
      </c>
      <c r="F35" s="103" t="str">
        <f>IF(SP_NORTE!M46="","*",SP_NORTE!M46)</f>
        <v>-</v>
      </c>
      <c r="G35" s="98" t="str">
        <f>IF(SP_NORTE!I46="","*",SP_NORTE!I46)</f>
        <v>*</v>
      </c>
      <c r="H35" s="98" t="str">
        <f>IF(SP_NORTE!AB46="","*",SP_NORTE!AB46)</f>
        <v>*</v>
      </c>
      <c r="I35" s="98" t="str">
        <f>IF(SP_NORTE!AC46="","*",SP_NORTE!AC46)</f>
        <v>*</v>
      </c>
      <c r="J35" s="99" t="str">
        <f>IF(SP_NORTE!AA46="","*",SP_NORTE!AA46)</f>
        <v>*</v>
      </c>
      <c r="K35" s="100" t="str">
        <f>IF(SP_NORTE!AD46="","*",SP_NORTE!AD46)</f>
        <v>*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2026-02-03T10:45:36Z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