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893" documentId="8_{B6337239-1A00-434D-AAD0-422EA1FEB5AE}" xr6:coauthVersionLast="47" xr6:coauthVersionMax="47" xr10:uidLastSave="{744245E0-6148-4B0E-9857-303B96ADC1F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" i="1" l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77" i="1" a="1"/>
  <c r="N77" i="1"/>
  <c r="N76" i="1" a="1"/>
  <c r="N76" i="1"/>
  <c r="N75" i="1" a="1"/>
  <c r="N75" i="1"/>
  <c r="N74" i="1" a="1"/>
  <c r="N74" i="1"/>
  <c r="N73" i="1" a="1"/>
  <c r="N73" i="1"/>
  <c r="N72" i="1" a="1"/>
  <c r="N72" i="1"/>
  <c r="N71" i="1" a="1"/>
  <c r="N71" i="1"/>
  <c r="N70" i="1" a="1"/>
  <c r="N70" i="1"/>
  <c r="N69" i="1" a="1"/>
  <c r="N69" i="1"/>
  <c r="N68" i="1" a="1"/>
  <c r="N68" i="1"/>
  <c r="N67" i="1" a="1"/>
  <c r="N67" i="1"/>
  <c r="N66" i="1" a="1"/>
  <c r="N66" i="1"/>
  <c r="N65" i="1" a="1"/>
  <c r="N65" i="1"/>
  <c r="N64" i="1" a="1"/>
  <c r="N64" i="1"/>
  <c r="N63" i="1" a="1"/>
  <c r="N63" i="1"/>
  <c r="N62" i="1" a="1"/>
  <c r="N62" i="1"/>
  <c r="N61" i="1" a="1"/>
  <c r="N61" i="1"/>
  <c r="N60" i="1" a="1"/>
  <c r="N60" i="1"/>
  <c r="N59" i="1" a="1"/>
  <c r="N59" i="1"/>
  <c r="N58" i="1" a="1"/>
  <c r="N58" i="1"/>
  <c r="N57" i="1" a="1"/>
  <c r="N57" i="1"/>
  <c r="N56" i="1" a="1"/>
  <c r="N56" i="1"/>
  <c r="N55" i="1" a="1"/>
  <c r="N55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78" i="1" a="1"/>
  <c r="M78" i="1"/>
  <c r="M77" i="1" a="1"/>
  <c r="M77" i="1"/>
  <c r="M76" i="1" a="1"/>
  <c r="M76" i="1"/>
  <c r="M75" i="1" a="1"/>
  <c r="M75" i="1"/>
  <c r="M74" i="1" a="1"/>
  <c r="M74" i="1"/>
  <c r="M73" i="1" a="1"/>
  <c r="M73" i="1"/>
  <c r="M72" i="1" a="1"/>
  <c r="M72" i="1"/>
  <c r="M71" i="1" a="1"/>
  <c r="M71" i="1"/>
  <c r="M70" i="1" a="1"/>
  <c r="M70" i="1"/>
  <c r="M69" i="1" a="1"/>
  <c r="M69" i="1"/>
  <c r="M68" i="1" a="1"/>
  <c r="M68" i="1"/>
  <c r="M67" i="1" a="1"/>
  <c r="M67" i="1"/>
  <c r="M66" i="1" a="1"/>
  <c r="M66" i="1"/>
  <c r="M65" i="1" a="1"/>
  <c r="M65" i="1"/>
  <c r="M64" i="1" a="1"/>
  <c r="M64" i="1"/>
  <c r="M63" i="1" a="1"/>
  <c r="M63" i="1"/>
  <c r="M62" i="1" a="1"/>
  <c r="M62" i="1"/>
  <c r="M61" i="1" a="1"/>
  <c r="M61" i="1"/>
  <c r="M60" i="1" a="1"/>
  <c r="M60" i="1"/>
  <c r="M59" i="1" a="1"/>
  <c r="M59" i="1"/>
  <c r="M58" i="1" a="1"/>
  <c r="M58" i="1"/>
  <c r="M57" i="1" a="1"/>
  <c r="M57" i="1"/>
  <c r="M56" i="1" a="1"/>
  <c r="M56" i="1"/>
  <c r="M55" i="1" a="1"/>
  <c r="M55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/>
  <c r="S263" i="1" a="1"/>
  <c r="S263" i="1"/>
  <c r="T262" i="1" a="1"/>
  <c r="T262" i="1"/>
  <c r="S262" i="1" a="1"/>
  <c r="S262" i="1"/>
  <c r="T261" i="1" a="1"/>
  <c r="T261" i="1"/>
  <c r="S261" i="1" a="1"/>
  <c r="S261" i="1"/>
  <c r="T260" i="1" a="1"/>
  <c r="T260" i="1"/>
  <c r="S260" i="1" a="1"/>
  <c r="S260" i="1"/>
  <c r="T259" i="1" a="1"/>
  <c r="T259" i="1"/>
  <c r="S259" i="1" a="1"/>
  <c r="S259" i="1"/>
  <c r="T258" i="1" a="1"/>
  <c r="T258" i="1"/>
  <c r="S258" i="1" a="1"/>
  <c r="S258" i="1"/>
  <c r="T257" i="1" a="1"/>
  <c r="T257" i="1"/>
  <c r="S257" i="1" a="1"/>
  <c r="S257" i="1"/>
  <c r="T256" i="1" a="1"/>
  <c r="T256" i="1"/>
  <c r="S256" i="1" a="1"/>
  <c r="S256" i="1"/>
  <c r="T255" i="1" a="1"/>
  <c r="T255" i="1"/>
  <c r="S255" i="1" a="1"/>
  <c r="S255" i="1"/>
  <c r="T254" i="1" a="1"/>
  <c r="T254" i="1"/>
  <c r="S254" i="1" a="1"/>
  <c r="S254" i="1"/>
  <c r="T253" i="1" a="1"/>
  <c r="T253" i="1"/>
  <c r="S253" i="1" a="1"/>
  <c r="S253" i="1"/>
  <c r="T252" i="1" a="1"/>
  <c r="T252" i="1"/>
  <c r="S252" i="1" a="1"/>
  <c r="S252" i="1"/>
  <c r="T251" i="1" a="1"/>
  <c r="T251" i="1"/>
  <c r="S251" i="1" a="1"/>
  <c r="S251" i="1"/>
  <c r="T250" i="1" a="1"/>
  <c r="T250" i="1"/>
  <c r="S250" i="1" a="1"/>
  <c r="S250" i="1"/>
  <c r="T249" i="1" a="1"/>
  <c r="T249" i="1"/>
  <c r="S249" i="1" a="1"/>
  <c r="S249" i="1"/>
  <c r="T248" i="1" a="1"/>
  <c r="T248" i="1"/>
  <c r="S248" i="1" a="1"/>
  <c r="S248" i="1"/>
  <c r="T247" i="1" a="1"/>
  <c r="T247" i="1"/>
  <c r="S247" i="1" a="1"/>
  <c r="S247" i="1"/>
  <c r="T246" i="1" a="1"/>
  <c r="T246" i="1"/>
  <c r="S246" i="1" a="1"/>
  <c r="S246" i="1"/>
  <c r="T245" i="1" a="1"/>
  <c r="T245" i="1"/>
  <c r="S245" i="1" a="1"/>
  <c r="S245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0" i="1" a="1"/>
  <c r="T240" i="1"/>
  <c r="S240" i="1" a="1"/>
  <c r="S240" i="1"/>
  <c r="T239" i="1" a="1"/>
  <c r="T239" i="1"/>
  <c r="S239" i="1" a="1"/>
  <c r="S239" i="1"/>
  <c r="T238" i="1" a="1"/>
  <c r="T238" i="1"/>
  <c r="S238" i="1" a="1"/>
  <c r="S238" i="1"/>
  <c r="T237" i="1" a="1"/>
  <c r="T237" i="1"/>
  <c r="S237" i="1" a="1"/>
  <c r="S237" i="1"/>
  <c r="T236" i="1" a="1"/>
  <c r="T236" i="1"/>
  <c r="S236" i="1" a="1"/>
  <c r="S236" i="1"/>
  <c r="T235" i="1" a="1"/>
  <c r="T235" i="1" s="1"/>
  <c r="E233" i="12" s="1"/>
  <c r="S235" i="1" a="1"/>
  <c r="S235" i="1" s="1"/>
  <c r="D233" i="12" s="1"/>
  <c r="T234" i="1" a="1"/>
  <c r="T234" i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/>
  <c r="T226" i="1" a="1"/>
  <c r="T226" i="1" s="1"/>
  <c r="S226" i="1" a="1"/>
  <c r="S226" i="1" s="1"/>
  <c r="T225" i="1" a="1"/>
  <c r="T225" i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/>
  <c r="T217" i="1" a="1"/>
  <c r="T217" i="1" s="1"/>
  <c r="S217" i="1" a="1"/>
  <c r="S217" i="1" s="1"/>
  <c r="D215" i="12" s="1"/>
  <c r="T216" i="1" a="1"/>
  <c r="T216" i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/>
  <c r="S213" i="1" a="1"/>
  <c r="S213" i="1" s="1"/>
  <c r="D211" i="12" s="1"/>
  <c r="T212" i="1" a="1"/>
  <c r="T212" i="1" s="1"/>
  <c r="S212" i="1" a="1"/>
  <c r="S212" i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/>
  <c r="T208" i="1" a="1"/>
  <c r="T208" i="1" s="1"/>
  <c r="S208" i="1" a="1"/>
  <c r="S208" i="1" s="1"/>
  <c r="D206" i="12" s="1"/>
  <c r="T207" i="1" a="1"/>
  <c r="T207" i="1"/>
  <c r="S207" i="1" a="1"/>
  <c r="S207" i="1" s="1"/>
  <c r="T206" i="1" a="1"/>
  <c r="T206" i="1" s="1"/>
  <c r="E204" i="12" s="1"/>
  <c r="S206" i="1" a="1"/>
  <c r="S206" i="1"/>
  <c r="T205" i="1" a="1"/>
  <c r="T205" i="1" s="1"/>
  <c r="E203" i="12" s="1"/>
  <c r="S205" i="1" a="1"/>
  <c r="S205" i="1" s="1"/>
  <c r="T204" i="1" a="1"/>
  <c r="T204" i="1"/>
  <c r="S204" i="1" a="1"/>
  <c r="S204" i="1" s="1"/>
  <c r="D202" i="12" s="1"/>
  <c r="T203" i="1" a="1"/>
  <c r="T203" i="1" s="1"/>
  <c r="S203" i="1" a="1"/>
  <c r="S203" i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/>
  <c r="T199" i="1" a="1"/>
  <c r="T199" i="1" s="1"/>
  <c r="S199" i="1" a="1"/>
  <c r="S199" i="1" s="1"/>
  <c r="T198" i="1" a="1"/>
  <c r="T198" i="1"/>
  <c r="S198" i="1" a="1"/>
  <c r="S198" i="1" s="1"/>
  <c r="T197" i="1" a="1"/>
  <c r="T197" i="1" s="1"/>
  <c r="S197" i="1" a="1"/>
  <c r="S197" i="1"/>
  <c r="T196" i="1" a="1"/>
  <c r="T196" i="1" s="1"/>
  <c r="S196" i="1" a="1"/>
  <c r="S196" i="1" s="1"/>
  <c r="T195" i="1" a="1"/>
  <c r="T195" i="1"/>
  <c r="S195" i="1" a="1"/>
  <c r="S195" i="1" s="1"/>
  <c r="T194" i="1" a="1"/>
  <c r="T194" i="1" s="1"/>
  <c r="S194" i="1" a="1"/>
  <c r="S194" i="1"/>
  <c r="T193" i="1" a="1"/>
  <c r="T193" i="1" s="1"/>
  <c r="S193" i="1" a="1"/>
  <c r="S193" i="1" s="1"/>
  <c r="D191" i="12" s="1"/>
  <c r="T192" i="1" a="1"/>
  <c r="T192" i="1"/>
  <c r="S192" i="1" a="1"/>
  <c r="S192" i="1" s="1"/>
  <c r="T191" i="1" a="1"/>
  <c r="T191" i="1" s="1"/>
  <c r="S191" i="1" a="1"/>
  <c r="S191" i="1"/>
  <c r="T190" i="1" a="1"/>
  <c r="T190" i="1" s="1"/>
  <c r="E188" i="12" s="1"/>
  <c r="S190" i="1" a="1"/>
  <c r="S190" i="1" s="1"/>
  <c r="D188" i="12" s="1"/>
  <c r="T189" i="1" a="1"/>
  <c r="T189" i="1"/>
  <c r="S189" i="1" a="1"/>
  <c r="S189" i="1" s="1"/>
  <c r="D187" i="12" s="1"/>
  <c r="T188" i="1" a="1"/>
  <c r="T188" i="1" s="1"/>
  <c r="S188" i="1" a="1"/>
  <c r="S188" i="1"/>
  <c r="T187" i="1" a="1"/>
  <c r="T187" i="1" s="1"/>
  <c r="E185" i="12" s="1"/>
  <c r="S187" i="1" a="1"/>
  <c r="S187" i="1" s="1"/>
  <c r="T186" i="1" a="1"/>
  <c r="T186" i="1"/>
  <c r="S186" i="1" a="1"/>
  <c r="S186" i="1" s="1"/>
  <c r="D184" i="12" s="1"/>
  <c r="T185" i="1" a="1"/>
  <c r="T185" i="1" s="1"/>
  <c r="E183" i="12" s="1"/>
  <c r="S185" i="1" a="1"/>
  <c r="S185" i="1"/>
  <c r="T184" i="1" a="1"/>
  <c r="T184" i="1" s="1"/>
  <c r="E182" i="12" s="1"/>
  <c r="S184" i="1" a="1"/>
  <c r="S184" i="1" s="1"/>
  <c r="D182" i="12" s="1"/>
  <c r="T183" i="1" a="1"/>
  <c r="T183" i="1"/>
  <c r="S183" i="1" a="1"/>
  <c r="S183" i="1" s="1"/>
  <c r="T182" i="1" a="1"/>
  <c r="T182" i="1" s="1"/>
  <c r="E180" i="12" s="1"/>
  <c r="S182" i="1" a="1"/>
  <c r="S182" i="1"/>
  <c r="T181" i="1" a="1"/>
  <c r="T181" i="1" s="1"/>
  <c r="E179" i="12" s="1"/>
  <c r="S181" i="1" a="1"/>
  <c r="S181" i="1" s="1"/>
  <c r="T180" i="1" a="1"/>
  <c r="T180" i="1"/>
  <c r="S180" i="1" a="1"/>
  <c r="S180" i="1" s="1"/>
  <c r="T179" i="1" a="1"/>
  <c r="T179" i="1"/>
  <c r="S179" i="1" a="1"/>
  <c r="S179" i="1"/>
  <c r="T178" i="1" a="1"/>
  <c r="T178" i="1" s="1"/>
  <c r="S178" i="1" a="1"/>
  <c r="S178" i="1"/>
  <c r="T177" i="1" a="1"/>
  <c r="T177" i="1"/>
  <c r="S177" i="1" a="1"/>
  <c r="S177" i="1" s="1"/>
  <c r="T176" i="1" a="1"/>
  <c r="T176" i="1"/>
  <c r="S176" i="1" a="1"/>
  <c r="S176" i="1"/>
  <c r="T175" i="1" a="1"/>
  <c r="T175" i="1" s="1"/>
  <c r="S175" i="1" a="1"/>
  <c r="S175" i="1"/>
  <c r="T174" i="1" a="1"/>
  <c r="T174" i="1"/>
  <c r="S174" i="1" a="1"/>
  <c r="S174" i="1" s="1"/>
  <c r="D172" i="12" s="1"/>
  <c r="T173" i="1" a="1"/>
  <c r="T173" i="1"/>
  <c r="S173" i="1" a="1"/>
  <c r="S173" i="1"/>
  <c r="T172" i="1" a="1"/>
  <c r="T172" i="1" s="1"/>
  <c r="E170" i="12" s="1"/>
  <c r="S172" i="1" a="1"/>
  <c r="S172" i="1"/>
  <c r="T171" i="1" a="1"/>
  <c r="T171" i="1"/>
  <c r="S171" i="1" a="1"/>
  <c r="S171" i="1" s="1"/>
  <c r="T170" i="1" a="1"/>
  <c r="T170" i="1"/>
  <c r="S170" i="1" a="1"/>
  <c r="S170" i="1"/>
  <c r="T169" i="1" a="1"/>
  <c r="T169" i="1" s="1"/>
  <c r="S169" i="1" a="1"/>
  <c r="S169" i="1"/>
  <c r="T168" i="1" a="1"/>
  <c r="T168" i="1"/>
  <c r="S168" i="1" a="1"/>
  <c r="S168" i="1" s="1"/>
  <c r="T167" i="1" a="1"/>
  <c r="T167" i="1"/>
  <c r="S167" i="1" a="1"/>
  <c r="S167" i="1"/>
  <c r="T166" i="1" a="1"/>
  <c r="T166" i="1" s="1"/>
  <c r="E164" i="12" s="1"/>
  <c r="S166" i="1" a="1"/>
  <c r="S166" i="1"/>
  <c r="T165" i="1" a="1"/>
  <c r="T165" i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/>
  <c r="S162" i="1" a="1"/>
  <c r="S162" i="1" s="1"/>
  <c r="D160" i="12" s="1"/>
  <c r="T161" i="1" a="1"/>
  <c r="T161" i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AL165" i="1"/>
  <c r="AO165" i="1"/>
  <c r="AP165" i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AL167" i="1"/>
  <c r="AO167" i="1"/>
  <c r="AP167" i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D186" i="12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D204" i="12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AL215" i="1"/>
  <c r="AO215" i="1"/>
  <c r="AP215" i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AL219" i="1"/>
  <c r="AO219" i="1"/>
  <c r="AP219" i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AL222" i="1"/>
  <c r="AO222" i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AL232" i="1"/>
  <c r="AO232" i="1"/>
  <c r="AP232" i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E237" i="12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E119" i="12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D130" i="12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E134" i="12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D145" i="12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E159" i="12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E160" i="12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F21" i="1"/>
  <c r="BR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F22" i="1"/>
  <c r="BR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F23" i="1"/>
  <c r="BR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F26" i="1"/>
  <c r="BR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F31" i="1"/>
  <c r="BR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F32" i="1"/>
  <c r="BR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F34" i="1"/>
  <c r="BR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F35" i="1"/>
  <c r="BR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F36" i="1"/>
  <c r="BR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F37" i="1"/>
  <c r="BR37" i="1"/>
  <c r="BS37" i="1"/>
  <c r="BT37" i="1"/>
  <c r="A38" i="1"/>
  <c r="C38" i="1"/>
  <c r="G38" i="1"/>
  <c r="AM38" i="1"/>
  <c r="AN38" i="1"/>
  <c r="R38" i="1"/>
  <c r="S36" i="12" s="1"/>
  <c r="D36" i="12"/>
  <c r="U38" i="1"/>
  <c r="AI38" i="1"/>
  <c r="BB38" i="1" s="1"/>
  <c r="AK38" i="1"/>
  <c r="K40" i="11" s="1"/>
  <c r="AL38" i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F39" i="1"/>
  <c r="BR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F41" i="1"/>
  <c r="BR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F42" i="1"/>
  <c r="BR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J43" i="1"/>
  <c r="AK43" i="1"/>
  <c r="K45" i="11" s="1"/>
  <c r="AL43" i="1"/>
  <c r="AO43" i="1"/>
  <c r="AP43" i="1"/>
  <c r="M45" i="11" s="1"/>
  <c r="AQ43" i="1"/>
  <c r="AY43" i="1"/>
  <c r="BF43" i="1"/>
  <c r="BR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F45" i="1"/>
  <c r="BR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F46" i="1"/>
  <c r="BR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F47" i="1"/>
  <c r="BR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F48" i="1"/>
  <c r="BR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F50" i="1"/>
  <c r="BR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Q51" i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J56" i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J57" i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J58" i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J59" i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E59" i="12"/>
  <c r="U61" i="1"/>
  <c r="AI61" i="1"/>
  <c r="BB61" i="1" s="1"/>
  <c r="AJ61" i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E60" i="12"/>
  <c r="U62" i="1"/>
  <c r="AI62" i="1"/>
  <c r="BB62" i="1" s="1"/>
  <c r="AJ62" i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E66" i="12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D216" i="12"/>
  <c r="E187" i="12"/>
  <c r="E191" i="12"/>
  <c r="E248" i="12"/>
  <c r="D248" i="12"/>
  <c r="E226" i="12"/>
  <c r="E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D203" i="12"/>
  <c r="E167" i="12"/>
  <c r="D167" i="12"/>
  <c r="E166" i="12"/>
  <c r="D166" i="12"/>
  <c r="E232" i="12"/>
  <c r="E206" i="12"/>
  <c r="D180" i="12"/>
  <c r="D284" i="12"/>
  <c r="E282" i="12"/>
  <c r="D282" i="12"/>
  <c r="E236" i="12"/>
  <c r="D236" i="12"/>
  <c r="E189" i="12"/>
  <c r="D189" i="12"/>
  <c r="E234" i="12"/>
  <c r="D234" i="12"/>
  <c r="E215" i="12"/>
  <c r="E281" i="12"/>
  <c r="D281" i="12"/>
  <c r="E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308" i="12"/>
  <c r="D308" i="12"/>
  <c r="E178" i="12"/>
  <c r="D178" i="12"/>
  <c r="E244" i="12"/>
  <c r="D244" i="12"/>
  <c r="D219" i="12"/>
  <c r="E202" i="12"/>
  <c r="E172" i="12"/>
  <c r="E24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D231" i="12"/>
  <c r="E229" i="12"/>
  <c r="E228" i="12"/>
  <c r="D228" i="12"/>
  <c r="D227" i="12"/>
  <c r="E225" i="12"/>
  <c r="D225" i="12"/>
  <c r="E224" i="12"/>
  <c r="D224" i="12"/>
  <c r="E223" i="12"/>
  <c r="D223" i="12"/>
  <c r="E221" i="12"/>
  <c r="E218" i="12"/>
  <c r="D218" i="12"/>
  <c r="E217" i="12"/>
  <c r="D217" i="12"/>
  <c r="E214" i="12"/>
  <c r="D212" i="12"/>
  <c r="E211" i="12"/>
  <c r="E210" i="12"/>
  <c r="D210" i="12"/>
  <c r="D207" i="12"/>
  <c r="E205" i="12"/>
  <c r="D205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D185" i="12"/>
  <c r="E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D164" i="12"/>
  <c r="E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166" i="11"/>
  <c r="K167" i="11"/>
  <c r="M167" i="11"/>
  <c r="K169" i="11"/>
  <c r="M169" i="11"/>
  <c r="K171" i="11"/>
  <c r="K174" i="11"/>
  <c r="M175" i="11"/>
  <c r="K177" i="11"/>
  <c r="M178" i="11"/>
  <c r="K180" i="11"/>
  <c r="K182" i="11"/>
  <c r="M185" i="11"/>
  <c r="K188" i="11"/>
  <c r="K191" i="11"/>
  <c r="K195" i="11"/>
  <c r="M196" i="11"/>
  <c r="M214" i="11"/>
  <c r="K216" i="11"/>
  <c r="K217" i="11"/>
  <c r="M217" i="11"/>
  <c r="M218" i="11"/>
  <c r="K219" i="11"/>
  <c r="K220" i="11"/>
  <c r="M220" i="11"/>
  <c r="M221" i="11"/>
  <c r="K223" i="11"/>
  <c r="M223" i="11"/>
  <c r="K225" i="11"/>
  <c r="K226" i="11"/>
  <c r="M227" i="11"/>
  <c r="K228" i="11"/>
  <c r="M229" i="11"/>
  <c r="M230" i="11"/>
  <c r="K232" i="11"/>
  <c r="M232" i="11"/>
  <c r="K234" i="11"/>
  <c r="K235" i="11"/>
  <c r="M236" i="11"/>
  <c r="K237" i="11"/>
  <c r="M238" i="11"/>
  <c r="K264" i="11"/>
  <c r="M275" i="11"/>
  <c r="K276" i="11"/>
  <c r="M28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6" i="12"/>
  <c r="S7" i="12"/>
  <c r="S13" i="12"/>
  <c r="S8" i="12"/>
  <c r="S5" i="12"/>
  <c r="S286" i="12"/>
  <c r="S25" i="12"/>
  <c r="S22" i="12"/>
  <c r="S17" i="12"/>
  <c r="S23" i="12"/>
  <c r="S20" i="12"/>
  <c r="S16" i="12"/>
  <c r="S19" i="12"/>
  <c r="S14" i="12"/>
  <c r="S24" i="12"/>
  <c r="S287" i="12"/>
  <c r="S288" i="12"/>
  <c r="S34" i="12"/>
  <c r="S27" i="12"/>
  <c r="S31" i="12"/>
  <c r="S32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3" i="12"/>
  <c r="S50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G185" i="11" l="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<sst xmlns="http://schemas.openxmlformats.org/spreadsheetml/2006/main" count="4708" uniqueCount="1204">
  <si>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</si>
  <si>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</si>
  <si>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</si>
  <si>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</si>
  <si>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</si>
  <si>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</si>
  <si>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</si>
  <si>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</si>
  <si>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</si>
  <si>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</si>
  <si>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</si>
  <si>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</si>
  <si>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</si>
  <si>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</si>
  <si>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</si>
  <si>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</si>
  <si>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</si>
  <si>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</si>
  <si>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</si>
  <si>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</si>
  <si>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</si>
  <si>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</si>
  <si>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</si>
  <si>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</si>
  <si>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</si>
  <si>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</si>
  <si>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</si>
  <si>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</si>
  <si>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</si>
  <si>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</si>
  <si>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</si>
  <si>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</si>
  <si>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</si>
  <si>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</si>
  <si>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</si>
  <si>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</si>
  <si>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</si>
  <si>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</si>
  <si>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</si>
  <si>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</si>
  <si>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</si>
  <si>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</si>
  <si>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</si>
  <si>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</si>
  <si>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</si>
  <si>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</si>
  <si>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</si>
  <si>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</si>
  <si>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</si>
  <si>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</si>
  <si>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</si>
  <si>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</si>
  <si>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</si>
  <si>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</si>
  <si>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</si>
  <si>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</si>
  <si>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</si>
  <si>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</si>
  <si>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</si>
  <si>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</si>
  <si>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</si>
  <si>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</si>
  <si>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</si>
  <si>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</si>
  <si>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</si>
  <si>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</si>
  <si>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</si>
  <si>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</si>
  <si>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</si>
  <si>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</si>
  <si>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</si>
  <si>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</si>
  <si>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</si>
  <si>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</si>
  <si>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</si>
  <si>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</si>
  <si>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</si>
  <si>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</si>
  <si>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</si>
  <si>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</si>
  <si>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</si>
  <si>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</si>
  <si>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</si>
  <si>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</si>
  <si>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</si>
  <si>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</si>
  <si>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</si>
  <si>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</si>
  <si>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</si>
  <si>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</si>
  <si>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</si>
  <si>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</si>
  <si>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</si>
  <si>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</si>
  <si>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</si>
  <si>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</si>
  <si>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</si>
  <si>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</si>
  <si>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</si>
  <si>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</si>
  <si>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</si>
  <si>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</si>
  <si>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</si>
  <si>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</si>
  <si>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</si>
  <si>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</si>
  <si>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</si>
  <si>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</si>
  <si>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</si>
  <si>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</si>
  <si>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</si>
  <si>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</si>
  <si>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</si>
  <si>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</si>
  <si>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</si>
  <si>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</si>
  <si>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</si>
  <si>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</si>
  <si>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</si>
  <si>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</si>
  <si>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</si>
  <si>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</si>
  <si>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</si>
  <si>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</si>
  <si>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</si>
  <si>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</si>
  <si>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</si>
  <si>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</si>
  <si>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</si>
  <si>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</si>
  <si>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</si>
  <si>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</si>
  <si>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</si>
  <si>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</si>
  <si>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</si>
  <si>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</si>
  <si>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</si>
  <si>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</si>
  <si>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</si>
  <si>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</si>
  <si>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</si>
  <si>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</si>
  <si>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</si>
  <si>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</si>
  <si>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</si>
  <si>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</si>
  <si>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</si>
  <si>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</si>
  <si>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</si>
  <si>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</si>
  <si>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</si>
  <si>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</si>
  <si>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</si>
  <si>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</si>
  <si>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</si>
  <si>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</si>
  <si>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</si>
  <si>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</si>
  <si>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</si>
  <si>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</si>
  <si>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</si>
  <si>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</si>
  <si>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</si>
  <si>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</si>
  <si>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</si>
  <si>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</si>
  <si>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</si>
  <si>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</si>
  <si>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</si>
  <si>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</si>
  <si>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</si>
  <si>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</si>
  <si>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</si>
  <si>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</si>
  <si>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</si>
  <si>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</si>
  <si>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</si>
  <si>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</si>
  <si>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</si>
  <si>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</si>
  <si>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</si>
  <si>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</si>
  <si>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</si>
  <si>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</si>
  <si>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</si>
  <si>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</si>
  <si>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</si>
  <si>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</si>
  <si>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</si>
  <si>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</si>
  <si>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</si>
  <si>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</si>
  <si>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</si>
  <si>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</si>
  <si>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</si>
  <si>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</si>
  <si>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</si>
  <si>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</si>
  <si>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</si>
  <si>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</si>
  <si>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</si>
  <si>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</si>
  <si>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</si>
  <si>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</si>
  <si>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</si>
  <si>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</si>
  <si>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</si>
  <si>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</si>
  <si>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</si>
  <si>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</si>
  <si>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</si>
  <si>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</si>
  <si>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</si>
  <si>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</si>
  <si>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</si>
  <si>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</si>
  <si>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</si>
  <si>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</si>
  <si>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</si>
  <si>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</si>
  <si>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</si>
  <si>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</si>
  <si>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</si>
  <si>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</si>
  <si>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</si>
  <si>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</si>
  <si>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</si>
  <si>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</si>
  <si>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</si>
  <si>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</si>
  <si>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</si>
  <si>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</si>
  <si>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</si>
  <si>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</si>
  <si>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</si>
  <si>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</si>
  <si>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</si>
  <si>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</si>
  <si>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</si>
  <si>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</si>
  <si>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</si>
  <si>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</si>
  <si>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</si>
  <si>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</si>
  <si>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</si>
  <si>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</si>
  <si>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</si>
  <si>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</si>
  <si>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</si>
  <si>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</si>
  <si>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</si>
  <si>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</si>
  <si>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</si>
  <si>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</si>
  <si>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</si>
  <si>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</si>
  <si>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</si>
  <si>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</si>
  <si>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</si>
  <si>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</si>
  <si>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</si>
  <si>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</si>
  <si>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</si>
  <si>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</si>
  <si>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</si>
  <si>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</si>
  <si>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</si>
  <si>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</si>
  <si>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</si>
  <si>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</si>
  <si>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</si>
  <si>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</si>
  <si>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</si>
  <si>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</si>
  <si>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</si>
  <si>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</si>
  <si>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</si>
  <si>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</si>
  <si>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</si>
  <si>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</si>
  <si>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</si>
  <si>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</si>
  <si>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</si>
  <si>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</si>
  <si>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</si>
  <si>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</si>
  <si>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</si>
  <si>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</si>
  <si>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</si>
  <si>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</si>
  <si>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</si>
  <si>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</si>
  <si>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</si>
  <si>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</si>
  <si>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</si>
  <si>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</si>
  <si>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</si>
  <si>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</si>
  <si>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</si>
  <si>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</si>
  <si>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</si>
  <si>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</si>
  <si>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</si>
  <si>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</si>
  <si>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</si>
  <si>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</si>
  <si>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</si>
  <si>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</si>
  <si>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</si>
  <si>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</si>
  <si>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</si>
  <si>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</si>
  <si>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</si>
  <si>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</si>
  <si>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</si>
  <si>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</si>
  <si>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</si>
  <si>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</si>
  <si>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</si>
  <si>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</si>
  <si>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</si>
  <si>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</si>
  <si>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</si>
  <si>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</si>
  <si>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</si>
  <si>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</si>
  <si>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</si>
  <si>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</si>
  <si>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</si>
  <si>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</si>
  <si>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</si>
  <si>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</si>
  <si>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</si>
  <si>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</si>
  <si>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</si>
  <si>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</si>
  <si>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</si>
  <si>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</si>
  <si>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</si>
  <si>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</si>
  <si>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</si>
  <si>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</si>
  <si>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</si>
  <si>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</si>
  <si>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</si>
  <si>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</si>
  <si>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</si>
  <si>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</si>
  <si>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</si>
  <si>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</si>
  <si>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</si>
  <si>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</si>
  <si>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</si>
  <si>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</si>
  <si>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</si>
  <si>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</si>
  <si>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</si>
  <si>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</si>
  <si>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</si>
  <si>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</si>
  <si>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</si>
  <si>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</si>
  <si>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</si>
  <si>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</si>
  <si>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</si>
  <si>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</si>
  <si>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</si>
  <si>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</si>
  <si>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</si>
  <si>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</si>
  <si>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</si>
  <si>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</si>
  <si>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</si>
  <si>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</si>
  <si>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</si>
  <si>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</si>
  <si>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</si>
  <si>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</si>
  <si>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</si>
  <si>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</si>
  <si>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</si>
  <si>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</si>
  <si>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</si>
  <si>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</si>
  <si>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</si>
  <si>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</si>
  <si>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</si>
  <si>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</si>
  <si>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</si>
  <si>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</si>
  <si>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</si>
  <si>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</si>
  <si>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</si>
  <si>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</si>
  <si>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</si>
  <si>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</si>
  <si>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</si>
  <si>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</si>
  <si>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</si>
  <si>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</si>
  <si>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</si>
  <si>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</si>
  <si>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</si>
  <si>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</si>
  <si>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</si>
  <si>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</si>
  <si>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</si>
  <si>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</si>
  <si>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</si>
  <si>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</si>
  <si>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</si>
  <si>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</si>
  <si>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</si>
  <si>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</si>
  <si>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</si>
  <si>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</si>
  <si>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</si>
  <si>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</si>
  <si>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</si>
  <si>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</si>
  <si>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</si>
  <si>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</si>
  <si>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</si>
  <si>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</si>
  <si>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</si>
  <si>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</si>
  <si>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</si>
  <si>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</si>
  <si>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</si>
  <si>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</si>
  <si>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</si>
  <si>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</si>
  <si>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</si>
  <si>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</si>
  <si>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</si>
  <si>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</si>
  <si>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</si>
  <si>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</si>
  <si>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</si>
  <si>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</si>
  <si>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</si>
  <si>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</si>
  <si>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</si>
  <si>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</si>
  <si>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</si>
  <si>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</si>
  <si>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</si>
  <si>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</si>
  <si>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</si>
  <si>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</si>
  <si>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</si>
  <si>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</si>
  <si>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</si>
  <si>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</si>
  <si>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</si>
  <si>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</si>
  <si>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</si>
  <si>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</si>
  <si>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</si>
  <si>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</si>
  <si>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</si>
  <si>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</si>
  <si>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</si>
  <si>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</si>
  <si>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</si>
  <si>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</si>
  <si>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</si>
  <si>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</si>
  <si>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</si>
  <si>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</si>
  <si>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</si>
  <si>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</si>
  <si>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</si>
  <si>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</si>
  <si>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</si>
  <si>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</si>
  <si>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</si>
  <si>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</si>
  <si>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</si>
  <si>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</si>
  <si>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</si>
  <si>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</si>
  <si>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</si>
  <si>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</si>
  <si>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</si>
  <si>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</si>
  <si>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</si>
  <si>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</si>
  <si>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</si>
  <si>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</si>
  <si>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</si>
  <si>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</si>
  <si>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</si>
  <si>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</si>
  <si>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</si>
  <si>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</si>
  <si>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</si>
  <si>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</si>
  <si>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</si>
  <si>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</si>
  <si>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</si>
  <si>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</si>
  <si>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</si>
  <si>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</si>
  <si>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</si>
  <si>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</si>
  <si>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</si>
  <si>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</si>
  <si>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</si>
  <si>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</si>
  <si>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</si>
  <si>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</si>
  <si>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</si>
  <si>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</si>
  <si>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</si>
  <si>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</si>
  <si>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</si>
  <si>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</si>
  <si>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</si>
  <si>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</si>
  <si>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</si>
  <si>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</si>
  <si>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</si>
  <si>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</si>
  <si>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</si>
  <si>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</si>
  <si>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</si>
  <si>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</si>
  <si>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</si>
  <si>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</si>
  <si>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</si>
  <si>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</si>
  <si>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</si>
  <si>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</si>
  <si>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</si>
  <si>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</si>
  <si>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</si>
  <si>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</si>
  <si>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</si>
  <si>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</si>
  <si>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</si>
  <si>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</si>
  <si>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</si>
  <si>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</si>
  <si>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</si>
  <si>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</si>
  <si>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</si>
  <si>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</si>
  <si>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</si>
  <si>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</si>
  <si>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</si>
  <si>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</si>
  <si>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</si>
  <si>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</si>
  <si>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</si>
  <si>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</si>
  <si>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</si>
  <si>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</si>
  <si>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</si>
  <si>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</si>
  <si>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</si>
  <si>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</si>
  <si>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</si>
  <si>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</si>
  <si>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</si>
  <si>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</si>
  <si>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</si>
  <si>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</si>
  <si>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</si>
  <si>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</si>
  <si>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</si>
  <si>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</si>
  <si>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</si>
  <si>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</si>
  <si>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</si>
  <si>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</si>
  <si>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</si>
  <si>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</si>
  <si>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</si>
  <si>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</si>
  <si>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</si>
  <si>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</si>
  <si>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</si>
  <si>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</si>
  <si>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</si>
  <si>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</si>
  <si>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</si>
  <si>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</si>
  <si>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</si>
  <si>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</si>
  <si>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</si>
  <si>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</si>
  <si>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</si>
  <si>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</si>
  <si>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</si>
  <si>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</si>
  <si>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</si>
  <si>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</si>
  <si>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</si>
  <si>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</si>
  <si>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</si>
  <si>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</si>
  <si>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</si>
  <si>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</si>
  <si>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</si>
  <si>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</si>
  <si>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</si>
  <si>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</si>
  <si>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</si>
  <si>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</si>
  <si>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</si>
  <si>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</si>
  <si>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</si>
  <si>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</si>
  <si>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</si>
  <si>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</si>
  <si>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</si>
  <si>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</si>
  <si>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</si>
  <si>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</si>
  <si>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</si>
  <si>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</si>
  <si>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</si>
  <si>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</si>
  <si>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</si>
  <si>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</si>
  <si>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</si>
  <si>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</si>
  <si>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</si>
  <si>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</si>
  <si>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</si>
  <si>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</si>
  <si>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</si>
  <si>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</si>
  <si>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</si>
  <si>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</si>
  <si>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</si>
  <si>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</si>
  <si>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</si>
  <si>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</si>
  <si>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</si>
  <si>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</si>
  <si>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</si>
  <si>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</si>
  <si>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</si>
  <si>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</si>
  <si>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</si>
  <si>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</si>
  <si>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</si>
  <si>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</si>
  <si>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</si>
  <si>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</si>
  <si>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</si>
  <si>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</si>
  <si>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</si>
  <si>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</si>
  <si>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</si>
  <si>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</si>
  <si>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</si>
  <si>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</si>
  <si>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</si>
  <si>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</si>
  <si>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</si>
  <si>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</si>
  <si>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</si>
  <si>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</si>
  <si>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</si>
  <si>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</si>
  <si>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</si>
  <si>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</si>
  <si>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</si>
  <si>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</si>
  <si>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</si>
  <si>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</si>
  <si>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</si>
  <si>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</si>
  <si>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</si>
  <si>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</si>
  <si>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</si>
  <si>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</si>
  <si>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</si>
  <si>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</si>
  <si>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</si>
  <si>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</si>
  <si>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</si>
  <si>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</si>
  <si>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</si>
  <si>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</si>
  <si>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</si>
  <si>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</si>
  <si>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</si>
  <si>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</si>
  <si>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</si>
  <si>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</si>
  <si>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</si>
  <si>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</si>
  <si>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</si>
  <si>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</si>
  <si>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</si>
  <si>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</si>
  <si>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</si>
  <si>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</si>
  <si>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</si>
  <si>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</si>
  <si>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</si>
  <si>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</si>
  <si>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</si>
  <si>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</si>
  <si>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</si>
  <si>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</si>
  <si>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</si>
  <si>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</si>
  <si>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</si>
  <si>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</si>
  <si>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</si>
  <si>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</si>
  <si>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</si>
  <si>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</si>
  <si>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</si>
  <si>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</si>
  <si>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</si>
  <si>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</si>
  <si>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</si>
  <si>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</si>
  <si>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</si>
  <si>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</si>
  <si>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</si>
  <si>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</si>
  <si>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</si>
  <si>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</si>
  <si>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</si>
  <si>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</si>
  <si>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</si>
  <si>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</si>
  <si>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</si>
  <si>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</si>
  <si>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</si>
  <si>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</si>
  <si>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</si>
  <si>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</si>
  <si>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</si>
  <si>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</si>
  <si>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</si>
  <si>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</si>
  <si>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</si>
  <si>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</si>
  <si>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</si>
  <si>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</si>
  <si>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</si>
  <si>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</si>
  <si>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</si>
  <si>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</si>
  <si>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</si>
  <si>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</si>
  <si>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</si>
  <si>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</si>
  <si>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</si>
  <si>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</si>
  <si>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</si>
  <si>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</si>
  <si>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</si>
  <si>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</si>
  <si>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</si>
  <si>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</si>
  <si>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</si>
  <si>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</si>
  <si>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</si>
  <si>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</si>
  <si>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</si>
  <si>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</si>
  <si>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</si>
  <si>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</si>
  <si>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</si>
  <si>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</si>
  <si>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</si>
  <si>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</si>
  <si>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</si>
  <si>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</si>
  <si>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</si>
  <si>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</si>
  <si>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</si>
  <si>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</si>
  <si>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</si>
  <si>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</si>
  <si>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</si>
  <si>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</si>
  <si>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</si>
  <si>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</si>
  <si>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</si>
  <si>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</si>
  <si>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</si>
  <si>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</si>
  <si>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</si>
  <si>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</si>
  <si>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</si>
  <si>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</si>
  <si>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</si>
  <si>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</si>
  <si>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</si>
  <si>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</si>
  <si>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</si>
  <si>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</si>
  <si>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</si>
  <si>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</si>
  <si>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</si>
  <si>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</si>
  <si>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</si>
  <si>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</si>
  <si>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</si>
  <si>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</si>
  <si>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</si>
  <si>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</si>
  <si>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</si>
  <si>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</si>
  <si>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</si>
  <si>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</si>
  <si>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</si>
  <si>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</si>
  <si>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</si>
  <si>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</si>
  <si>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</si>
  <si>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</si>
  <si>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</si>
  <si>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</si>
  <si>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</si>
  <si>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</si>
  <si>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</si>
  <si>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</si>
  <si>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</si>
  <si>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</si>
  <si>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</si>
  <si>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</si>
  <si>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</si>
  <si>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</si>
  <si>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</si>
  <si>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</si>
  <si>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</si>
  <si>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</si>
  <si>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</si>
  <si>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</si>
  <si>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</si>
  <si>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</si>
  <si>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</si>
  <si>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</si>
  <si>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</si>
  <si>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</si>
  <si>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</si>
  <si>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</si>
  <si>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</si>
  <si>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</si>
  <si>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</si>
  <si>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</si>
  <si>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</si>
  <si>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</si>
  <si>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</si>
  <si>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</si>
  <si>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</si>
  <si>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</si>
  <si>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</si>
  <si>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</si>
  <si>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</si>
  <si>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</si>
  <si>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</si>
  <si>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</si>
  <si>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</si>
  <si>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</si>
  <si>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</si>
  <si>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</si>
  <si>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</si>
  <si>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</si>
  <si>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</si>
  <si>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</si>
  <si>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</si>
  <si>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</si>
  <si>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</si>
  <si>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</si>
  <si>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</si>
  <si>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</si>
  <si>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</si>
  <si>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</si>
  <si>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</si>
  <si>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</si>
  <si>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</si>
  <si>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</si>
  <si>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</si>
  <si>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</si>
  <si>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</si>
  <si>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</si>
  <si>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</si>
  <si>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</si>
  <si>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</si>
  <si>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</si>
  <si>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</si>
  <si>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</si>
  <si>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</si>
  <si>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</si>
  <si>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</si>
  <si>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</si>
  <si>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</si>
  <si>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</si>
  <si>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</si>
  <si>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</si>
  <si>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</si>
  <si>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</si>
  <si>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</si>
  <si>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</si>
  <si>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</si>
  <si>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</si>
  <si>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</si>
  <si>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</si>
  <si>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</si>
  <si>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</si>
  <si>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</si>
  <si>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</si>
  <si>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</si>
  <si>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</si>
  <si>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</si>
  <si>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</si>
  <si>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</si>
  <si>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</si>
  <si>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</si>
  <si>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</si>
  <si>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</si>
  <si>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</si>
  <si>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</si>
  <si>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</si>
  <si>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</si>
  <si>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</si>
  <si>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</si>
  <si>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</si>
  <si>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</si>
  <si>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</si>
  <si>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</si>
  <si>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</si>
  <si>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</si>
  <si>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</si>
  <si>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</si>
  <si>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</si>
  <si>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</si>
  <si>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</si>
  <si>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</si>
  <si>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</si>
  <si>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</si>
  <si>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</si>
  <si>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</si>
  <si>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</si>
  <si>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</si>
  <si>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</si>
  <si>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</si>
  <si>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</si>
  <si>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</si>
  <si>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</si>
  <si>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</si>
  <si>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</si>
  <si>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</si>
  <si>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</si>
  <si>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</si>
  <si>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</si>
  <si>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</si>
  <si>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</si>
  <si>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</si>
  <si>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</si>
  <si>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</si>
  <si>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</si>
  <si>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</si>
  <si>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</si>
  <si>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</si>
  <si>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</si>
  <si>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</si>
  <si>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</si>
  <si>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</si>
  <si>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</si>
  <si>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</si>
  <si>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</si>
  <si>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</si>
  <si>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</si>
  <si>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</si>
  <si>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</si>
  <si>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</si>
  <si>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</si>
  <si>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</si>
  <si>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</si>
  <si>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</si>
  <si>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</si>
  <si>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</si>
  <si>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</si>
  <si>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</si>
  <si>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</si>
  <si>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</si>
  <si>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</si>
  <si>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</si>
  <si>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</si>
  <si>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</si>
  <si>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</si>
  <si>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</si>
  <si>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</si>
  <si>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</si>
  <si>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</si>
  <si>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</si>
  <si>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</si>
  <si>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</si>
  <si>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</si>
  <si>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</si>
  <si>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</si>
  <si>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</si>
  <si>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</si>
  <si>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</si>
  <si>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</si>
  <si>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</si>
  <si>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</si>
  <si>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</si>
  <si>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</si>
  <si>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</si>
  <si>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</si>
  <si>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</si>
  <si>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</si>
  <si>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</si>
  <si>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</si>
  <si>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</si>
  <si>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</si>
  <si>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</si>
  <si>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</si>
  <si>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</si>
  <si>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</si>
  <si>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</si>
  <si>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</si>
  <si>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</si>
  <si>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</si>
  <si>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</si>
  <si>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</si>
  <si>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</si>
  <si>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</si>
  <si>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</si>
  <si>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</si>
  <si>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</si>
  <si>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</si>
  <si>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</si>
  <si>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</si>
  <si>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</si>
  <si>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</si>
  <si>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</si>
  <si>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</si>
  <si>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</si>
  <si>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</si>
  <si>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</si>
  <si>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</si>
  <si>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</si>
  <si>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</si>
  <si>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</si>
  <si>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</si>
  <si>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</si>
  <si>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</si>
  <si>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</si>
  <si>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</si>
  <si>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</si>
  <si>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</si>
  <si>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</si>
  <si>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</si>
  <si>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</si>
  <si>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</si>
  <si>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</si>
  <si>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</si>
  <si>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</si>
  <si>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</si>
  <si>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</si>
  <si>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</si>
  <si>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</si>
  <si>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</si>
  <si>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</si>
  <si>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</si>
  <si>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</si>
  <si>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</si>
  <si>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</si>
  <si>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</si>
  <si>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</si>
  <si>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</si>
  <si>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</si>
  <si>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</si>
  <si>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</si>
  <si>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</si>
  <si>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</si>
  <si>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</si>
  <si>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</si>
  <si>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</si>
  <si>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</si>
  <si>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</si>
  <si>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</si>
  <si>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</si>
  <si>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</si>
  <si>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</si>
  <si>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</si>
  <si>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</si>
  <si>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</si>
  <si>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</si>
  <si>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</si>
  <si>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</si>
  <si>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</si>
  <si>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</si>
  <si>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</si>
  <si>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</si>
  <si>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</si>
  <si>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</si>
  <si>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</si>
  <si>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</si>
  <si>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</si>
  <si>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</si>
  <si>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</si>
  <si>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</si>
  <si>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</si>
  <si>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</si>
  <si>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</si>
  <si>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</si>
  <si>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</si>
  <si>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</si>
  <si>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</si>
  <si>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</si>
  <si>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</si>
  <si>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</si>
  <si>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</si>
  <si>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</si>
  <si>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</si>
  <si>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</si>
  <si>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</si>
  <si>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</si>
  <si>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</si>
  <si>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</si>
  <si>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</si>
  <si>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</si>
  <si>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</si>
  <si>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</si>
  <si>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</si>
  <si>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</si>
  <si>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</si>
  <si>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</si>
  <si>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</si>
  <si>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</si>
  <si>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</si>
  <si>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</si>
  <si>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</si>
  <si>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</si>
  <si>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</si>
  <si>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</si>
  <si>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</si>
  <si>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</si>
  <si>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</si>
  <si>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</si>
  <si>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</si>
  <si>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</si>
  <si>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</si>
  <si>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</si>
  <si>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</si>
  <si>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</si>
  <si>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</si>
  <si>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</si>
  <si>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</si>
  <si>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</si>
  <si>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</si>
  <si>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</si>
  <si>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</si>
  <si>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>PDM - Substituição de trilho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</si>
  <si>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</si>
  <si>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>ZER-3</t>
  </si>
  <si>
    <t>ZEM-ZER</t>
  </si>
  <si>
    <t>ZEMZER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</si>
  <si>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</si>
  <si>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</si>
  <si>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</si>
  <si>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</si>
  <si>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V96 solicita MC1 em K67ZEV-2 às 07h30 e circula em licença até o KM 158+700 em ZEV-1;</t>
  </si>
  <si>
    <t>W97 solicita MC1 em ZEM-1 às 07h00 e circula em licença até o KM 157+200 em ZEV157-1;</t>
  </si>
  <si>
    <t>W96 solicita MC1 em ZEM-1 às 07h20 e circula em licença até o KM 154+100 em 155154-1;</t>
  </si>
  <si>
    <t>Alívio de tensão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</si>
  <si>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</si>
  <si>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</si>
  <si>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</si>
  <si>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</si>
  <si>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Deslocamento em bloqueio  ZPT105, 105ZGP1 e ZGP1</t>
  </si>
  <si>
    <t>Bispo</t>
  </si>
  <si>
    <t>Execução de soldas - Depende de temperatura (compartilha intervalo do bloco Modernização)</t>
  </si>
  <si>
    <t>ZEV-1</t>
  </si>
  <si>
    <t>ZPT-ZEV</t>
  </si>
  <si>
    <t>ZPTZEV</t>
  </si>
  <si>
    <t>Inspeção auto de linha</t>
  </si>
  <si>
    <t>ZPTZPGZPT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</si>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</sst>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2" dateTimeGrouping="day"/>
      </filters>
    </filterColumn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36">
        <v>30</v>
      </c>
      <c r="O44"/>
    </row>
    <row r="45" spans="1:42">
      <c r="A45" s="337">
        <v>48</v>
      </c>
      <c r="O45"/>
    </row>
    <row r="46" spans="1:42">
      <c r="A46" s="337">
        <v>49</v>
      </c>
      <c r="O46"/>
    </row>
    <row r="47" spans="1:42">
      <c r="A47" s="337">
        <v>53</v>
      </c>
      <c r="O47"/>
    </row>
    <row r="48" spans="1:42">
      <c r="A48" s="337">
        <v>54</v>
      </c>
      <c r="O48"/>
    </row>
    <row r="49" spans="1:15">
      <c r="A49" s="337">
        <v>55</v>
      </c>
      <c r="O49"/>
    </row>
    <row r="50" spans="1:15">
      <c r="A50" s="337">
        <v>56</v>
      </c>
      <c r="O50"/>
    </row>
    <row r="51" spans="1:15">
      <c r="A51" s="337">
        <v>61</v>
      </c>
      <c r="O51"/>
    </row>
    <row r="52" spans="1:15">
      <c r="A52" s="337">
        <v>92</v>
      </c>
      <c r="O52"/>
    </row>
    <row r="53" spans="1:15">
      <c r="A53" s="338">
        <v>78</v>
      </c>
      <c r="O53"/>
    </row>
    <row r="54" spans="1:15">
      <c r="A54" s="338">
        <v>97</v>
      </c>
      <c r="O54"/>
    </row>
    <row r="55" spans="1:15">
      <c r="A55" s="33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V31" activePane="bottomRight" state="frozen"/>
      <selection pane="bottomRight" activeCell="BK21" sqref="BK2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6" t="s">
        <v>1002</v>
      </c>
      <c r="AJ1" s="347"/>
      <c r="AK1" s="347"/>
      <c r="AL1" s="347"/>
      <c r="AM1" s="347"/>
      <c r="AN1" s="347"/>
      <c r="AO1" s="347"/>
      <c r="AP1" s="347"/>
      <c r="AQ1" s="347"/>
      <c r="AR1" s="348"/>
      <c r="AS1" s="348"/>
      <c r="AT1" s="348"/>
      <c r="AU1" s="348"/>
      <c r="AV1" s="348"/>
      <c r="AW1" s="348"/>
      <c r="AX1" s="347"/>
      <c r="AY1" s="347"/>
      <c r="AZ1" s="347"/>
      <c r="BA1" s="347"/>
      <c r="BB1" s="347"/>
      <c r="BC1" s="347"/>
      <c r="BD1" s="347"/>
      <c r="BE1" s="347"/>
      <c r="BF1" s="349"/>
      <c r="BG1" s="3"/>
      <c r="BH1" s="350" t="s">
        <v>1003</v>
      </c>
      <c r="BI1" s="351"/>
      <c r="BJ1" s="352"/>
      <c r="BK1" s="353"/>
      <c r="BL1" s="50"/>
      <c r="BM1" s="343" t="s">
        <v>1004</v>
      </c>
      <c r="BN1" s="344"/>
      <c r="BO1" s="344"/>
      <c r="BP1" s="344"/>
      <c r="BQ1" s="344"/>
      <c r="BR1" s="344"/>
      <c r="BS1" s="345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6" t="s">
        <v>1005</v>
      </c>
      <c r="AJ2" s="347"/>
      <c r="AK2" s="347"/>
      <c r="AL2" s="347"/>
      <c r="AM2" s="347"/>
      <c r="AN2" s="347"/>
      <c r="AO2" s="347"/>
      <c r="AP2" s="347"/>
      <c r="AQ2" s="349"/>
      <c r="AR2" s="240"/>
      <c r="AS2" s="361" t="s">
        <v>1008</v>
      </c>
      <c r="AT2" s="348"/>
      <c r="AU2" s="348"/>
      <c r="AV2" s="348"/>
      <c r="AW2" s="348"/>
      <c r="AX2" s="347"/>
      <c r="AY2" s="349"/>
      <c r="AZ2" s="4"/>
      <c r="BA2" s="340" t="s">
        <v>1009</v>
      </c>
      <c r="BB2" s="342"/>
      <c r="BC2" s="346" t="s">
        <v>1006</v>
      </c>
      <c r="BD2" s="347"/>
      <c r="BE2" s="347"/>
      <c r="BF2" s="349"/>
      <c r="BG2" s="3"/>
      <c r="BH2" s="354"/>
      <c r="BI2" s="355"/>
      <c r="BJ2" s="356"/>
      <c r="BK2" s="357"/>
      <c r="BL2" s="50"/>
      <c r="BM2" s="358"/>
      <c r="BN2" s="359"/>
      <c r="BO2" s="359"/>
      <c r="BP2" s="359"/>
      <c r="BQ2" s="359"/>
      <c r="BR2" s="359"/>
      <c r="BS2" s="360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40" t="s">
        <v>1010</v>
      </c>
      <c r="AJ3" s="342"/>
      <c r="AK3" s="340" t="s">
        <v>1011</v>
      </c>
      <c r="AL3" s="341"/>
      <c r="AM3" s="341"/>
      <c r="AN3" s="341"/>
      <c r="AO3" s="341"/>
      <c r="AP3" s="341"/>
      <c r="AQ3" s="342"/>
      <c r="AR3" s="241"/>
      <c r="AS3" s="364" t="s">
        <v>1017</v>
      </c>
      <c r="AT3" s="365"/>
      <c r="AU3" s="364" t="s">
        <v>1018</v>
      </c>
      <c r="AV3" s="365"/>
      <c r="AW3" s="364" t="s">
        <v>1019</v>
      </c>
      <c r="AX3" s="366"/>
      <c r="AY3" s="64" t="s">
        <v>1020</v>
      </c>
      <c r="AZ3" s="64"/>
      <c r="BA3" s="362"/>
      <c r="BB3" s="363"/>
      <c r="BC3" s="340" t="s">
        <v>1013</v>
      </c>
      <c r="BD3" s="341"/>
      <c r="BE3" s="341"/>
      <c r="BF3" s="342"/>
      <c r="BG3" s="63"/>
      <c r="BH3" s="354"/>
      <c r="BI3" s="355"/>
      <c r="BJ3" s="356"/>
      <c r="BK3" s="357"/>
      <c r="BL3" s="50"/>
      <c r="BM3" s="343" t="s">
        <v>1021</v>
      </c>
      <c r="BN3" s="344"/>
      <c r="BO3" s="344"/>
      <c r="BP3" s="345"/>
      <c r="BQ3" s="343" t="s">
        <v>637</v>
      </c>
      <c r="BR3" s="344"/>
      <c r="BS3" s="345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308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308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1102</v>
      </c>
      <c r="BK8" s="17" t="s">
        <v>1103</v>
      </c>
      <c r="BL8" s="16"/>
      <c r="BM8" s="15" t="s">
        <v>855</v>
      </c>
      <c r="BN8" s="15" t="s">
        <v>885</v>
      </c>
      <c r="BO8" s="166" t="s">
        <v>937</v>
      </c>
      <c r="BP8" s="17" t="s">
        <v>1103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1104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1105</v>
      </c>
      <c r="BK9" s="17" t="s">
        <v>1105</v>
      </c>
      <c r="BL9" s="16"/>
      <c r="BM9" s="15" t="s">
        <v>865</v>
      </c>
      <c r="BN9" s="15" t="s">
        <v>865</v>
      </c>
      <c r="BO9" s="166" t="s">
        <v>865</v>
      </c>
      <c r="BP9" s="17" t="s">
        <v>1105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1104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1105</v>
      </c>
      <c r="BK10" s="17" t="s">
        <v>1105</v>
      </c>
      <c r="BL10" s="16"/>
      <c r="BM10" s="15" t="s">
        <v>865</v>
      </c>
      <c r="BN10" s="15" t="s">
        <v>865</v>
      </c>
      <c r="BO10" s="166" t="s">
        <v>865</v>
      </c>
      <c r="BP10" s="17" t="s">
        <v>1105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1106</v>
      </c>
      <c r="W13" s="276" t="s">
        <v>1107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1108</v>
      </c>
      <c r="BK13" s="17" t="s">
        <v>1108</v>
      </c>
      <c r="BL13" s="16"/>
      <c r="BM13" s="15" t="s">
        <v>855</v>
      </c>
      <c r="BN13" s="15" t="s">
        <v>885</v>
      </c>
      <c r="BO13" s="166" t="s">
        <v>990</v>
      </c>
      <c r="BP13" s="17" t="s">
        <v>1108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 hidden="1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1109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1106</v>
      </c>
      <c r="W14" s="276" t="s">
        <v>1110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1111</v>
      </c>
      <c r="BK14" s="334" t="s">
        <v>1112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1106</v>
      </c>
      <c r="W15" s="276" t="s">
        <v>1113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1114</v>
      </c>
      <c r="BK15" s="334" t="s">
        <v>1112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1106</v>
      </c>
      <c r="W16" s="276" t="s">
        <v>1113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1114</v>
      </c>
      <c r="BK16" s="334" t="s">
        <v>1112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1106</v>
      </c>
      <c r="W17" s="276" t="s">
        <v>1113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1111</v>
      </c>
      <c r="BK17" s="334" t="s">
        <v>1112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1115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1116</v>
      </c>
      <c r="N18" s="218" t="s">
        <v>1117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1118</v>
      </c>
      <c r="W18" s="276" t="s">
        <v>1119</v>
      </c>
      <c r="X18" s="219" t="s">
        <v>835</v>
      </c>
      <c r="Y18" s="159"/>
      <c r="Z18" s="159"/>
      <c r="AA18" s="218" t="s">
        <v>1120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308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1121</v>
      </c>
      <c r="BK18" s="17" t="s">
        <v>1122</v>
      </c>
      <c r="BL18" s="16"/>
      <c r="BM18" s="15" t="s">
        <v>859</v>
      </c>
      <c r="BN18" s="15" t="s">
        <v>859</v>
      </c>
      <c r="BO18" s="166" t="s">
        <v>859</v>
      </c>
      <c r="BP18" s="17" t="s">
        <v>487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1123</v>
      </c>
      <c r="I19" s="174" t="s">
        <v>1124</v>
      </c>
      <c r="J19" s="218">
        <v>92</v>
      </c>
      <c r="K19" s="218">
        <v>66</v>
      </c>
      <c r="L19" s="218" t="s">
        <v>487</v>
      </c>
      <c r="M19" s="218" t="s">
        <v>1125</v>
      </c>
      <c r="N19" s="218" t="s">
        <v>1125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1126</v>
      </c>
      <c r="W19" s="276" t="s">
        <v>1127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1128</v>
      </c>
      <c r="BK19" s="17" t="s">
        <v>1129</v>
      </c>
      <c r="BL19" s="16"/>
      <c r="BM19" s="15" t="s">
        <v>859</v>
      </c>
      <c r="BN19" s="15" t="s">
        <v>859</v>
      </c>
      <c r="BO19" s="166" t="s">
        <v>859</v>
      </c>
      <c r="BP19" s="17" t="s">
        <v>487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1130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1131</v>
      </c>
      <c r="W20" s="276" t="s">
        <v>1132</v>
      </c>
      <c r="X20" s="219" t="s">
        <v>830</v>
      </c>
      <c r="Y20" s="159"/>
      <c r="Z20" s="159"/>
      <c r="AA20" s="218" t="s">
        <v>1133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1134</v>
      </c>
      <c r="BK20" s="17" t="s">
        <v>1135</v>
      </c>
      <c r="BL20" s="16"/>
      <c r="BM20" s="15" t="s">
        <v>859</v>
      </c>
      <c r="BN20" s="15" t="s">
        <v>859</v>
      </c>
      <c r="BO20" s="166" t="s">
        <v>859</v>
      </c>
      <c r="BP20" s="17" t="s">
        <v>487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1136</v>
      </c>
      <c r="W21" s="276" t="s">
        <v>1137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1138</v>
      </c>
      <c r="BK21" s="17" t="s">
        <v>1139</v>
      </c>
      <c r="BL21" s="16"/>
      <c r="BM21" s="15" t="s">
        <v>852</v>
      </c>
      <c r="BN21" s="15" t="s">
        <v>873</v>
      </c>
      <c r="BO21" s="166" t="s">
        <v>941</v>
      </c>
      <c r="BP21" s="17" t="s">
        <v>1139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1136</v>
      </c>
      <c r="W22" s="276" t="s">
        <v>1140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1141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1142</v>
      </c>
      <c r="BK22" s="17" t="s">
        <v>1143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1131</v>
      </c>
      <c r="W23" s="276" t="s">
        <v>1113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1144</v>
      </c>
      <c r="BK23" s="17" t="s">
        <v>1145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1146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1131</v>
      </c>
      <c r="W24" s="276" t="s">
        <v>1137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1147</v>
      </c>
      <c r="BK24" s="17" t="s">
        <v>1148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1124</v>
      </c>
      <c r="J25" s="218">
        <v>54</v>
      </c>
      <c r="K25" s="218">
        <v>83.7</v>
      </c>
      <c r="L25" s="218" t="s">
        <v>487</v>
      </c>
      <c r="M25" s="218" t="s">
        <v>1149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1131</v>
      </c>
      <c r="W25" s="276" t="s">
        <v>1150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1151</v>
      </c>
      <c r="BK25" s="17" t="s">
        <v>1151</v>
      </c>
      <c r="BL25" s="16"/>
      <c r="BM25" s="15" t="s">
        <v>859</v>
      </c>
      <c r="BN25" s="15" t="s">
        <v>859</v>
      </c>
      <c r="BO25" s="166" t="s">
        <v>859</v>
      </c>
      <c r="BP25" s="17" t="s">
        <v>487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1152</v>
      </c>
      <c r="W26" s="276" t="s">
        <v>1153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1154</v>
      </c>
      <c r="BK26" s="17" t="s">
        <v>1154</v>
      </c>
      <c r="BL26" s="16"/>
      <c r="BM26" s="15" t="s">
        <v>856</v>
      </c>
      <c r="BN26" s="15" t="s">
        <v>885</v>
      </c>
      <c r="BO26" s="166" t="s">
        <v>995</v>
      </c>
      <c r="BP26" s="17" t="s">
        <v>1155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1156</v>
      </c>
      <c r="I27" s="174" t="s">
        <v>1124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1157</v>
      </c>
      <c r="BK27" s="17" t="s">
        <v>1157</v>
      </c>
      <c r="BL27" s="16"/>
      <c r="BM27" s="15" t="s">
        <v>851</v>
      </c>
      <c r="BN27" s="15" t="s">
        <v>882</v>
      </c>
      <c r="BO27" s="166" t="s">
        <v>940</v>
      </c>
      <c r="BP27" s="17" t="s">
        <v>1157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1106</v>
      </c>
      <c r="W28" s="276" t="s">
        <v>1113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1114</v>
      </c>
      <c r="BK28" s="334" t="s">
        <v>1112</v>
      </c>
      <c r="BL28" s="16"/>
      <c r="BM28" s="15" t="s">
        <v>859</v>
      </c>
      <c r="BN28" s="15" t="s">
        <v>859</v>
      </c>
      <c r="BO28" s="166" t="s">
        <v>859</v>
      </c>
      <c r="BP28" s="17" t="s">
        <v>487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35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 t="s">
        <v>838</v>
      </c>
      <c r="Z31" s="159"/>
      <c r="AA31" s="218" t="s">
        <v>1158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08">
        <f t="shared" si="2"/>
        <v>0</v>
      </c>
      <c r="AZ31" s="14"/>
      <c r="BA31" s="72"/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/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35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 t="s">
        <v>829</v>
      </c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/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/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35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 t="s">
        <v>838</v>
      </c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08">
        <f t="shared" si="2"/>
        <v>0</v>
      </c>
      <c r="AZ33" s="14"/>
      <c r="BA33" s="72"/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35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1104</v>
      </c>
      <c r="X34" s="219" t="s">
        <v>835</v>
      </c>
      <c r="Y34" s="159" t="s">
        <v>838</v>
      </c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08">
        <f t="shared" si="2"/>
        <v>0</v>
      </c>
      <c r="AZ34" s="14"/>
      <c r="BA34" s="72"/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/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35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1104</v>
      </c>
      <c r="X35" s="219" t="s">
        <v>835</v>
      </c>
      <c r="Y35" s="159" t="s">
        <v>838</v>
      </c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08">
        <f t="shared" si="2"/>
        <v>0</v>
      </c>
      <c r="AZ35" s="14"/>
      <c r="BA35" s="72"/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/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1159</v>
      </c>
      <c r="X36" s="219" t="s">
        <v>835</v>
      </c>
      <c r="Y36" s="159" t="s">
        <v>838</v>
      </c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08">
        <f t="shared" si="2"/>
        <v>0</v>
      </c>
      <c r="AZ36" s="14"/>
      <c r="BA36" s="72"/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/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712</v>
      </c>
      <c r="E37" s="309">
        <v>32</v>
      </c>
      <c r="F37" s="173" t="s">
        <v>631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BASE_MAPA!$D$2:$D$359, BASE_MAPA!$I$2:$I$359), "ERRO")</f>
        <v>ZKE</v>
      </c>
      <c r="V37" s="199" t="s">
        <v>1106</v>
      </c>
      <c r="W37" s="174" t="s">
        <v>1160</v>
      </c>
      <c r="X37" s="219" t="s">
        <v>835</v>
      </c>
      <c r="Y37" s="159" t="s">
        <v>838</v>
      </c>
      <c r="Z37" s="159"/>
      <c r="AA37" s="84">
        <v>1</v>
      </c>
      <c r="AB37" s="71" t="s">
        <v>826</v>
      </c>
      <c r="AC37" s="71" t="s">
        <v>821</v>
      </c>
      <c r="AD37" s="174" t="s">
        <v>487</v>
      </c>
      <c r="AE37" s="84" t="s">
        <v>487</v>
      </c>
      <c r="AF37" s="84" t="s">
        <v>487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73" t="str">
        <f>IF(BS_CONTROLE[[#This Row],[Local - Partida]]=0, "-", BS_CONTROLE[[#This Row],[Local - Partida]])</f>
        <v>102ZKW2</v>
      </c>
      <c r="AL37" s="273" t="str">
        <f>IF(BS_CONTROLE[[#This Row],[Local - Encerramento]]=0, "-", BS_CONTROLE[[#This Row],[Local - Encerramento]])</f>
        <v>102ZKW2</v>
      </c>
      <c r="AM37" s="273" t="str">
        <f>IF(BS_CONTROLE[[#This Row],[Entre - Estações]]=0, "-", BS_CONTROLE[[#This Row],[Entre - Estações]])</f>
        <v>ZLU-ZWI</v>
      </c>
      <c r="AN37" s="273" t="str">
        <f>IF(BS_CONTROLE[[#This Row],[SB]]=0, "-", BS_CONTROLE[[#This Row],[SB]])</f>
        <v>ZWI1132</v>
      </c>
      <c r="AO37" s="274">
        <f>IF(BS_CONTROLE[[#This Row],[SUB]]=0, "-", BS_CONTROLE[[#This Row],[SUB]])</f>
        <v>55</v>
      </c>
      <c r="AP37" s="275">
        <f>IF(BS_CONTROLE[[#This Row],[KM - Inicio]]=0, "-", BS_CONTROLE[[#This Row],[KM - Inicio]])</f>
        <v>117</v>
      </c>
      <c r="AQ37" s="275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08">
        <f t="shared" si="2"/>
        <v>0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BASE_MAPA!$D$2:$D$359, BASE_MAPA!$I$2:$I$359), "ERRO")</f>
        <v>ZKE</v>
      </c>
      <c r="BF37" s="276" t="str">
        <f>IF(BS_CONTROLE[[#This Row],[Responsavel pelo boletim]]=0, "-", BS_CONTROLE[[#This Row],[Responsavel pelo boletim]])</f>
        <v>Felipe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226" t="str">
        <f t="shared" si="6"/>
        <v/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1115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1161</v>
      </c>
      <c r="J38" s="218">
        <v>48</v>
      </c>
      <c r="K38" s="218">
        <v>134</v>
      </c>
      <c r="L38" s="84" t="s">
        <v>487</v>
      </c>
      <c r="M38" s="205" t="s">
        <v>1162</v>
      </c>
      <c r="N38" s="205" t="s">
        <v>1163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1118</v>
      </c>
      <c r="W38" s="174" t="s">
        <v>1119</v>
      </c>
      <c r="X38" s="219" t="s">
        <v>835</v>
      </c>
      <c r="Y38" s="159" t="s">
        <v>838</v>
      </c>
      <c r="Z38" s="159"/>
      <c r="AA38" s="84">
        <v>1</v>
      </c>
      <c r="AB38" s="71" t="s">
        <v>832</v>
      </c>
      <c r="AC38" s="71" t="s">
        <v>821</v>
      </c>
      <c r="AD38" s="174">
        <v>0.29166666666666669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tr">
        <f>IF(BS_CONTROLE[[#This Row],[Local - Encerramento]]=0, "-", BS_CONTROLE[[#This Row],[Local - Encerramento]])</f>
        <v>ZER-3</v>
      </c>
      <c r="AM38" s="273" t="str">
        <f>IF(BS_CONTROLE[[#This Row],[Entre - Estações]]=0, "-", BS_CONTROLE[[#This Row],[Entre - Estações]])</f>
        <v>ZEM-ZER</v>
      </c>
      <c r="AN38" s="273" t="str">
        <f>IF(BS_CONTROLE[[#This Row],[SB]]=0, "-", BS_CONTROLE[[#This Row],[SB]])</f>
        <v>ZEMZER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08">
        <f t="shared" si="2"/>
        <v>0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35" t="s">
        <v>1164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1165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1166</v>
      </c>
      <c r="W39" s="339" t="s">
        <v>1167</v>
      </c>
      <c r="X39" s="219" t="s">
        <v>830</v>
      </c>
      <c r="Y39" s="159" t="s">
        <v>829</v>
      </c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/>
      <c r="AS39" s="39"/>
      <c r="AT39" s="39"/>
      <c r="AU39" s="39"/>
      <c r="AV39" s="39"/>
      <c r="AW39" s="39"/>
      <c r="AX39" s="39"/>
      <c r="AY39" s="308">
        <f t="shared" si="2"/>
        <v>0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35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1166</v>
      </c>
      <c r="W40" s="174" t="s">
        <v>1168</v>
      </c>
      <c r="X40" s="219" t="s">
        <v>830</v>
      </c>
      <c r="Y40" s="159" t="s">
        <v>829</v>
      </c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08">
        <f t="shared" si="2"/>
        <v>0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226" t="str">
        <f t="shared" si="6"/>
        <v/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35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1166</v>
      </c>
      <c r="W41" s="174" t="s">
        <v>1169</v>
      </c>
      <c r="X41" s="219" t="s">
        <v>830</v>
      </c>
      <c r="Y41" s="159" t="s">
        <v>829</v>
      </c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08">
        <f t="shared" si="2"/>
        <v>0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35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1166</v>
      </c>
      <c r="W42" s="174" t="s">
        <v>1170</v>
      </c>
      <c r="X42" s="219" t="s">
        <v>830</v>
      </c>
      <c r="Y42" s="159" t="s">
        <v>829</v>
      </c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08">
        <f t="shared" si="2"/>
        <v>0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09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BASE_MAPA!$D$2:$D$359, BASE_MAPA!$I$2:$I$359),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-</v>
      </c>
      <c r="AN43" s="273" t="str">
        <f>IF(BS_CONTROLE[[#This Row],[SB]]=0, "-", BS_CONTROLE[[#This Row],[SB]])</f>
        <v>-</v>
      </c>
      <c r="AO43" s="274" t="str">
        <f>IF(BS_CONTROLE[[#This Row],[SUB]]=0, "-", BS_CONTROLE[[#This Row],[SUB]])</f>
        <v>-</v>
      </c>
      <c r="AP43" s="275" t="str">
        <f>IF(BS_CONTROLE[[#This Row],[KM - Inicio]]=0, "-", BS_CONTROLE[[#This Row],[KM - Inicio]])</f>
        <v>-</v>
      </c>
      <c r="AQ43" s="275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08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>
        <f>IFERROR(_xlfn.XLOOKUP(AO43, BASE_MAPA!$D$2:$D$359, BASE_MAPA!$I$2:$I$359), "ERRO")</f>
        <v>ERRO</v>
      </c>
      <c r="BF43" s="276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1136</v>
      </c>
      <c r="W45" s="174" t="s">
        <v>1171</v>
      </c>
      <c r="X45" s="219" t="s">
        <v>835</v>
      </c>
      <c r="Y45" s="159" t="s">
        <v>838</v>
      </c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08">
        <f t="shared" si="2"/>
        <v>0</v>
      </c>
      <c r="AZ45" s="14"/>
      <c r="BA45" s="72"/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/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1172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1173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1174</v>
      </c>
      <c r="W46" s="339" t="s">
        <v>1175</v>
      </c>
      <c r="X46" s="219" t="s">
        <v>830</v>
      </c>
      <c r="Y46" s="159" t="s">
        <v>829</v>
      </c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/>
      <c r="AS46" s="39"/>
      <c r="AT46" s="39"/>
      <c r="AU46" s="39"/>
      <c r="AV46" s="39"/>
      <c r="AW46" s="39"/>
      <c r="AX46" s="39"/>
      <c r="AY46" s="308">
        <f t="shared" si="2"/>
        <v>0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226" t="str">
        <f t="shared" si="6"/>
        <v/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1124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1174</v>
      </c>
      <c r="W47" s="276" t="s">
        <v>1176</v>
      </c>
      <c r="X47" s="219" t="s">
        <v>830</v>
      </c>
      <c r="Y47" s="159" t="s">
        <v>829</v>
      </c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/>
      <c r="AS47" s="39"/>
      <c r="AT47" s="39"/>
      <c r="AU47" s="39"/>
      <c r="AV47" s="39"/>
      <c r="AW47" s="39"/>
      <c r="AX47" s="39"/>
      <c r="AY47" s="308">
        <f t="shared" si="2"/>
        <v>0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226" t="str">
        <f t="shared" si="6"/>
        <v/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1124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1174</v>
      </c>
      <c r="W48" s="276" t="s">
        <v>1176</v>
      </c>
      <c r="X48" s="219" t="s">
        <v>830</v>
      </c>
      <c r="Y48" s="159" t="s">
        <v>829</v>
      </c>
      <c r="Z48" s="159"/>
      <c r="AA48" s="218" t="s">
        <v>1177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/>
      <c r="AS48" s="39"/>
      <c r="AT48" s="39"/>
      <c r="AU48" s="39"/>
      <c r="AV48" s="39"/>
      <c r="AW48" s="39"/>
      <c r="AX48" s="39"/>
      <c r="AY48" s="308">
        <f t="shared" si="2"/>
        <v>0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226" t="str">
        <f t="shared" si="6"/>
        <v/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35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1136</v>
      </c>
      <c r="W49" s="174" t="s">
        <v>1178</v>
      </c>
      <c r="X49" s="219" t="s">
        <v>835</v>
      </c>
      <c r="Y49" s="159" t="s">
        <v>838</v>
      </c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08">
        <f t="shared" si="2"/>
        <v>0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226" t="str">
        <f t="shared" si="6"/>
        <v/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1179</v>
      </c>
      <c r="J50" s="218">
        <v>54</v>
      </c>
      <c r="K50" s="218">
        <v>105</v>
      </c>
      <c r="L50" s="84" t="s">
        <v>487</v>
      </c>
      <c r="M50" s="205" t="s">
        <v>1180</v>
      </c>
      <c r="N50" s="205" t="s">
        <v>1181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1136</v>
      </c>
      <c r="W50" s="174" t="s">
        <v>1182</v>
      </c>
      <c r="X50" s="219" t="s">
        <v>835</v>
      </c>
      <c r="Y50" s="159" t="s">
        <v>838</v>
      </c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08">
        <f t="shared" si="2"/>
        <v>0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226" t="str">
        <f t="shared" si="6"/>
        <v/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1183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1126</v>
      </c>
      <c r="W51" s="276" t="s">
        <v>1127</v>
      </c>
      <c r="X51" s="219" t="s">
        <v>835</v>
      </c>
      <c r="Y51" s="159" t="s">
        <v>838</v>
      </c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08">
        <f t="shared" si="2"/>
        <v>0</v>
      </c>
      <c r="AZ51" s="14"/>
      <c r="BA51" s="72"/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1136</v>
      </c>
      <c r="W52" s="174" t="s">
        <v>1101</v>
      </c>
      <c r="X52" s="219" t="s">
        <v>835</v>
      </c>
      <c r="Y52" s="159" t="s">
        <v>838</v>
      </c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>
        <f t="shared" si="2"/>
        <v>0</v>
      </c>
      <c r="AZ52" s="14"/>
      <c r="BA52" s="72"/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/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 hidden="1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 hidden="1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 hidden="1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 hidden="1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 hidden="1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 hidden="1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 hidden="1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 hidden="1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 hidden="1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450" name="Range1_9_1"/>
    <protectedRange sqref="V29:Y30 X6:Y28 X31:Y35 V36:Y50 V52:Y450 X51:Y51" name="Range1_11_1"/>
    <protectedRange sqref="Z29:AD30 Z6:Z28 Z31:Z32 Z43:AD46 Z40:Z42 Z49:AD50 Z47:Z48 Z52:AD450 Z51 Z33:AD39" name="Range1_12_1"/>
    <protectedRange sqref="BF6:BF552" name="Range1_18_1"/>
    <protectedRange sqref="D11" name="Range1_14_1_1"/>
    <protectedRange sqref="F11" name="Range1_14_1_2"/>
    <protectedRange sqref="D6:D7 D20 D25 D14 D31:D32" name="Range1_14_1_1_1"/>
    <protectedRange sqref="F6:F7 F25 F14 F31:F32" name="Range1_14_1_2_1"/>
    <protectedRange sqref="J7 J27 J20 J25 J14" name="Range1_16_2"/>
    <protectedRange sqref="O7:Q7 P8:P9 O27:Q27 O20:Q20 O25:Q25 O14:Q14 P33:P34" name="Range1_17_2"/>
    <protectedRange sqref="J6:K6 J31:K31" name="Range1_16_11"/>
    <protectedRange sqref="O6:Q6 O31:Q31" name="Range1_17_11"/>
    <protectedRange sqref="V6:V7 V19 V31:V32 V51" name="Range1_18_1_1"/>
    <protectedRange sqref="W6 W15:W17 W19 W23 W28 W31 W51" name="Range1_18_4"/>
    <protectedRange sqref="AA6:AE7 AA19:AE20 AA31:AE32 AA51:AE51" name="Range1_19_1"/>
    <protectedRange sqref="AA27:AC27 AA25:AE2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7" t="s">
        <v>1184</v>
      </c>
      <c r="D5" s="368"/>
      <c r="E5" s="368"/>
      <c r="F5" s="368"/>
      <c r="G5" s="368"/>
      <c r="H5" s="368"/>
      <c r="I5" s="368"/>
      <c r="J5" s="369"/>
      <c r="K5" s="370" t="s">
        <v>1185</v>
      </c>
      <c r="L5" s="371"/>
      <c r="M5" s="371"/>
      <c r="N5" s="371"/>
      <c r="O5" s="372" t="s">
        <v>1186</v>
      </c>
      <c r="P5" s="373"/>
      <c r="Q5" s="374"/>
    </row>
    <row r="6" spans="1:17" s="94" customFormat="1" ht="15.75" customHeight="1">
      <c r="A6" s="88" t="s">
        <v>1187</v>
      </c>
      <c r="B6" s="95" t="s">
        <v>1188</v>
      </c>
      <c r="C6" s="96" t="s">
        <v>1042</v>
      </c>
      <c r="D6" s="97" t="s">
        <v>1043</v>
      </c>
      <c r="E6" s="96" t="s">
        <v>1189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1190</v>
      </c>
      <c r="M6" s="140" t="s">
        <v>506</v>
      </c>
      <c r="N6" s="141" t="s">
        <v>1037</v>
      </c>
      <c r="O6" s="247" t="s">
        <v>1080</v>
      </c>
      <c r="P6" s="158"/>
      <c r="Q6" s="194" t="s">
        <v>1191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*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>*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*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*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*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*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0</v>
      </c>
      <c r="P39" s="91"/>
      <c r="Q39" s="146" t="str">
        <f>IF($A$2=1,IF(SP_SUL!BJ37="","*",SP_SUL!BJ37),IF(SP_SUL!BK37="","*",SP_SUL!BK37))</f>
        <v>*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ZEM-ZER</v>
      </c>
      <c r="M40" s="142">
        <f>IF(SP_SUL!AP38="","*",SP_SUL!AP38)</f>
        <v>134</v>
      </c>
      <c r="N40" s="142" t="str">
        <f>IF(SP_SUL!AM38="","*",SP_SUL!AM38)</f>
        <v>ZEM-ZER</v>
      </c>
      <c r="O40" s="175">
        <f>SP_SUL!BH38</f>
        <v>0</v>
      </c>
      <c r="P40" s="91"/>
      <c r="Q40" s="146" t="str">
        <f>IF($A$2=1,IF(SP_SUL!BJ38="","*",SP_SUL!BJ38),IF(SP_SUL!BK38="","*",SP_SUL!BK38))</f>
        <v>*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0</v>
      </c>
      <c r="P41" s="91"/>
      <c r="Q41" s="146" t="str">
        <f>IF($A$2=1,IF(SP_SUL!BJ39="","*",SP_SUL!BJ39),IF(SP_SUL!BK39="","*",SP_SUL!BK39))</f>
        <v>*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0</v>
      </c>
      <c r="P42" s="91"/>
      <c r="Q42" s="146" t="str">
        <f>IF($A$2=1,IF(SP_SUL!BJ40="","*",SP_SUL!BJ40),IF(SP_SUL!BK40="","*",SP_SUL!BK40))</f>
        <v>*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0</v>
      </c>
      <c r="P43" s="91"/>
      <c r="Q43" s="146" t="str">
        <f>IF($A$2=1,IF(SP_SUL!BJ41="","*",SP_SUL!BJ41),IF(SP_SUL!BK41="","*",SP_SUL!BK41))</f>
        <v>*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0</v>
      </c>
      <c r="P44" s="91"/>
      <c r="Q44" s="146" t="str">
        <f>IF($A$2=1,IF(SP_SUL!BJ42="","*",SP_SUL!BJ42),IF(SP_SUL!BK42="","*",SP_SUL!BK42))</f>
        <v>*</v>
      </c>
    </row>
    <row r="45" spans="1:18" hidden="1">
      <c r="A45" s="98" t="str">
        <f>IF(SP_SUL!B43="","*",SP_SUL!B43)</f>
        <v>*</v>
      </c>
      <c r="B45" s="99" t="str">
        <f>IF(SP_SUL!X43="","*",SP_SUL!X43)</f>
        <v>*</v>
      </c>
      <c r="C45" s="100" t="str">
        <f>IF(SP_SUL!S43="","*",SP_SUL!S43)</f>
        <v>-</v>
      </c>
      <c r="D45" s="100" t="str">
        <f>IF(SP_SUL!T43="","*",SP_SUL!T43)</f>
        <v>-</v>
      </c>
      <c r="E45" s="100" t="str">
        <f>IF(SP_SUL!D43="","*",SP_SUL!D43)</f>
        <v>*</v>
      </c>
      <c r="F45" s="100" t="str">
        <f>IF(SP_SUL!H43="","*",SP_SUL!H43)</f>
        <v>*</v>
      </c>
      <c r="G45" s="100" t="str">
        <f>IF(SP_SUL!M43="","*",SP_SUL!M43)</f>
        <v>-</v>
      </c>
      <c r="H45" s="155" t="str">
        <f>IF(SP_SUL!K43="","*",SP_SUL!K43)</f>
        <v>*</v>
      </c>
      <c r="I45" s="133" t="str">
        <f>IF(SP_SUL!O43="","*",SP_SUL!O43)</f>
        <v>*</v>
      </c>
      <c r="J45" s="133" t="str">
        <f>IF(SP_SUL!P43="","*",SP_SUL!P43)</f>
        <v>*</v>
      </c>
      <c r="K45" s="142" t="str">
        <f>IF(SP_SUL!AK43="","*",SP_SUL!AK43)</f>
        <v>-</v>
      </c>
      <c r="L45" s="142" t="str">
        <f>IF(SP_SUL!AM43="","*",SP_SUL!AM43)</f>
        <v>-</v>
      </c>
      <c r="M45" s="142" t="str">
        <f>IF(SP_SUL!AP43="","*",SP_SUL!AP43)</f>
        <v>-</v>
      </c>
      <c r="N45" s="142" t="str">
        <f>IF(SP_SUL!AM43="","*",SP_SUL!AM43)</f>
        <v>-</v>
      </c>
      <c r="O45" s="175">
        <f>SP_SUL!BH43</f>
        <v>0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*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0</v>
      </c>
      <c r="P48" s="91"/>
      <c r="Q48" s="146" t="str">
        <f>IF($A$2=1,IF(SP_SUL!BJ46="","*",SP_SUL!BJ46),IF(SP_SUL!BK46="","*",SP_SUL!BK46))</f>
        <v>*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*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0</v>
      </c>
      <c r="P50" s="91"/>
      <c r="Q50" s="146" t="str">
        <f>IF($A$2=1,IF(SP_SUL!BJ48="","*",SP_SUL!BJ48),IF(SP_SUL!BK48="","*",SP_SUL!BK48))</f>
        <v>*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0</v>
      </c>
      <c r="P51" s="91"/>
      <c r="Q51" s="146" t="str">
        <f>IF($A$2=1,IF(SP_SUL!BJ49="","*",SP_SUL!BJ49),IF(SP_SUL!BK49="","*",SP_SUL!BK49))</f>
        <v>*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0</v>
      </c>
      <c r="P52" s="91"/>
      <c r="Q52" s="146" t="str">
        <f>IF($A$2=1,IF(SP_SUL!BJ50="","*",SP_SUL!BJ50),IF(SP_SUL!BK50="","*",SP_SUL!BK50))</f>
        <v>*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>*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>*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1191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7" sqref="E3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5"/>
      <c r="B1" s="376"/>
      <c r="C1" s="377"/>
      <c r="L1" s="102"/>
      <c r="M1" s="125"/>
      <c r="N1" s="283"/>
      <c r="O1" s="283"/>
      <c r="P1" s="171"/>
      <c r="Q1" s="378" t="s">
        <v>1090</v>
      </c>
      <c r="R1" s="379"/>
      <c r="U1" s="103"/>
      <c r="V1" s="380" t="s">
        <v>1192</v>
      </c>
      <c r="W1" s="380"/>
      <c r="X1" s="380"/>
      <c r="Y1" s="105"/>
    </row>
    <row r="2" spans="1:25" s="101" customFormat="1" ht="11.25" customHeight="1">
      <c r="A2" s="106" t="s">
        <v>1193</v>
      </c>
      <c r="B2" s="106" t="s">
        <v>1188</v>
      </c>
      <c r="C2" s="106" t="s">
        <v>483</v>
      </c>
      <c r="D2" s="107" t="s">
        <v>1042</v>
      </c>
      <c r="E2" s="107" t="s">
        <v>1043</v>
      </c>
      <c r="F2" s="107" t="s">
        <v>1187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1194</v>
      </c>
      <c r="U2" s="109" t="s">
        <v>1045</v>
      </c>
      <c r="V2" s="104">
        <f ca="1">TODAY()-1</f>
        <v>45991</v>
      </c>
      <c r="W2" s="104">
        <f ca="1">V2-1</f>
        <v>45990</v>
      </c>
      <c r="X2" s="104">
        <f ca="1">W2-1</f>
        <v>45989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 t="str">
        <f ca="1">_xlfn.XLOOKUP(G8&amp;$V$2,BS_CONTROLE[CHAVE],BS_CONTROLE[Quantidade_11],"-")</f>
        <v>-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85">
        <f>IF(SP_SUL!K37="","*",SP_SUL!K37)</f>
        <v>117</v>
      </c>
      <c r="O35" s="285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*</v>
      </c>
      <c r="C41" s="110" t="str">
        <f>IF(SP_SUL!Z43="","*",SP_SUL!Z43)</f>
        <v>*</v>
      </c>
      <c r="D41" s="111" t="str">
        <f>IF(SP_SUL!S43="","*",SP_SUL!S43)</f>
        <v>-</v>
      </c>
      <c r="E41" s="111" t="str">
        <f>IF(SP_SUL!T43="","*",SP_SUL!T43)</f>
        <v>-</v>
      </c>
      <c r="F41" s="111" t="str">
        <f>IF(SP_SUL!B43="","*",SP_SUL!B43)</f>
        <v>*</v>
      </c>
      <c r="G41" s="111" t="str">
        <f>IF(SP_SUL!D43="","*",SP_SUL!D43)</f>
        <v>*</v>
      </c>
      <c r="H41" s="111" t="str">
        <f>IF(SP_SUL!F43="","*",SP_SUL!F43)</f>
        <v>*</v>
      </c>
      <c r="I41" s="111" t="str">
        <f>IF(SP_SUL!H43="","*",SP_SUL!H43)</f>
        <v>*</v>
      </c>
      <c r="J41" s="111" t="str">
        <f>IF(SP_SUL!I43="","*",SP_SUL!I43)</f>
        <v>*</v>
      </c>
      <c r="K41" s="111" t="str">
        <f>IF(SP_SUL!M43="","*",SP_SUL!M43)</f>
        <v>-</v>
      </c>
      <c r="L41" s="111" t="str">
        <f>IF(SP_SUL!N43="","*",SP_SUL!N43)</f>
        <v>-</v>
      </c>
      <c r="M41" s="112" t="str">
        <f>IF(SP_SUL!J43="","*",SP_SUL!J43)</f>
        <v>*</v>
      </c>
      <c r="N41" s="285" t="str">
        <f>IF(SP_SUL!K43="","*",SP_SUL!K43)</f>
        <v>*</v>
      </c>
      <c r="O41" s="285" t="str">
        <f>IF(SP_SUL!L43="","*",SP_SUL!L43)</f>
        <v>-</v>
      </c>
      <c r="P41" s="112"/>
      <c r="Q41" s="129" t="str">
        <f>IF(SP_SUL!O43="","*",SP_SUL!O43)</f>
        <v>*</v>
      </c>
      <c r="R41" s="129" t="str">
        <f>IF(SP_SUL!P43="","*",SP_SUL!P43)</f>
        <v>*</v>
      </c>
      <c r="S41" s="111" t="str">
        <f>IF(SP_SUL!Q43="","*",CONCATENATE(SP_SUL!Q43," ",SP_SUL!R43))</f>
        <v>*</v>
      </c>
      <c r="T41" s="111" t="str">
        <f>IF(SP_SUL!V43="","*",SP_SUL!V43)</f>
        <v>*</v>
      </c>
      <c r="U41" s="111" t="str">
        <f>IF(SP_SUL!W43="","*",SP_SUL!W43)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1195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1196</v>
      </c>
      <c r="C2" s="96" t="s">
        <v>1027</v>
      </c>
      <c r="D2" s="96" t="s">
        <v>1029</v>
      </c>
      <c r="E2" s="96" t="s">
        <v>1197</v>
      </c>
      <c r="F2" s="96" t="s">
        <v>1198</v>
      </c>
      <c r="G2" s="96" t="s">
        <v>1199</v>
      </c>
      <c r="H2" s="96" t="s">
        <v>1200</v>
      </c>
      <c r="I2" s="96" t="s">
        <v>1201</v>
      </c>
      <c r="J2" s="96" t="s">
        <v>1202</v>
      </c>
      <c r="K2" s="132" t="s">
        <v>1203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 t="str">
        <f>IF(SP_SUL!B43="","*",SP_SUL!B43)</f>
        <v>*</v>
      </c>
      <c r="D41" s="122" t="str">
        <f>IF(SP_SUL!D43="","*",SP_SUL!D43)</f>
        <v>*</v>
      </c>
      <c r="E41" s="122" t="str">
        <f>IF(SP_SUL!H43="","*",SP_SUL!H43)</f>
        <v>*</v>
      </c>
      <c r="F41" s="138" t="str">
        <f>IF(SP_SUL!M43="","*",SP_SUL!M43)</f>
        <v>-</v>
      </c>
      <c r="G41" s="122" t="str">
        <f>IF(SP_SUL!I43="","*",SP_SUL!I43)</f>
        <v>*</v>
      </c>
      <c r="H41" s="122" t="str">
        <f>IF(SP_SUL!AB43="","*",SP_SUL!AB43)</f>
        <v>*</v>
      </c>
      <c r="I41" s="122" t="str">
        <f>IF(SP_SUL!AC43="","*",SP_SUL!AC43)</f>
        <v>*</v>
      </c>
      <c r="J41" s="123" t="str">
        <f>IF(SP_SUL!AA43="","*",SP_SUL!AA43)</f>
        <v>*</v>
      </c>
      <c r="K41" s="135" t="str">
        <f>IF(SP_SUL!AD43="","*",SP_SUL!AD43)</f>
        <v>*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2025-12-01T23:38:00Z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