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488" documentId="8_{B6337239-1A00-434D-AAD0-422EA1FEB5AE}" xr6:coauthVersionLast="47" xr6:coauthVersionMax="47" xr10:uidLastSave="{A297BE27-EFD9-4D05-BE8E-DB52F65DAD99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0" i="1" l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<sst xmlns="http://schemas.openxmlformats.org/spreadsheetml/2006/main" count="7212" uniqueCount="1825">
  <si>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</si>
  <si>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</si>
  <si>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</si>
  <si>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</si>
  <si>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</si>
  <si>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</si>
  <si>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</si>
  <si>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</si>
  <si>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</si>
  <si>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</si>
  <si>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</si>
  <si>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</si>
  <si>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</si>
  <si>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</si>
  <si>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</si>
  <si>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</si>
  <si>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</si>
  <si>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</si>
  <si>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</si>
  <si>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</si>
  <si>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</si>
  <si>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</si>
  <si>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</si>
  <si>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</si>
  <si>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</si>
  <si>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</si>
  <si>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</si>
  <si>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</si>
  <si>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</si>
  <si>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</si>
  <si>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</si>
  <si>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</si>
  <si>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</si>
  <si>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</si>
  <si>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</si>
  <si>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</si>
  <si>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</si>
  <si>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</si>
  <si>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</si>
  <si>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</si>
  <si>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</si>
  <si>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</si>
  <si>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</si>
  <si>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</si>
  <si>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</si>
  <si>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</si>
  <si>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</si>
  <si>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</si>
  <si>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</si>
  <si>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</si>
  <si>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</si>
  <si>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</si>
  <si>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</si>
  <si>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</si>
  <si>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</si>
  <si>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</si>
  <si>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</si>
  <si>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</si>
  <si>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</si>
  <si>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</si>
  <si>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</si>
  <si>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</si>
  <si>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</si>
  <si>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</si>
  <si>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</si>
  <si>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</si>
  <si>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</si>
  <si>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</si>
  <si>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</si>
  <si>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</si>
  <si>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</si>
  <si>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</si>
  <si>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</si>
  <si>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</si>
  <si>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</si>
  <si>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</si>
  <si>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</si>
  <si>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</si>
  <si>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</si>
  <si>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</si>
  <si>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</si>
  <si>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</si>
  <si>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</si>
  <si>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</si>
  <si>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</si>
  <si>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</si>
  <si>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</si>
  <si>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</si>
  <si>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</si>
  <si>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</si>
  <si>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</si>
  <si>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</si>
  <si>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</si>
  <si>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</si>
  <si>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</si>
  <si>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</si>
  <si>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</si>
  <si>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</si>
  <si>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</si>
  <si>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</si>
  <si>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</si>
  <si>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</si>
  <si>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</si>
  <si>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</si>
  <si>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</si>
  <si>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</si>
  <si>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</si>
  <si>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</si>
  <si>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</si>
  <si>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</si>
  <si>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</si>
  <si>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</si>
  <si>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</si>
  <si>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</si>
  <si>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</si>
  <si>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</si>
  <si>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</si>
  <si>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</si>
  <si>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</si>
  <si>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</si>
  <si>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</si>
  <si>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</si>
  <si>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</si>
  <si>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</si>
  <si>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</si>
  <si>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</si>
  <si>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</si>
  <si>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</si>
  <si>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</si>
  <si>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</si>
  <si>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</si>
  <si>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</si>
  <si>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</si>
  <si>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</si>
  <si>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</si>
  <si>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</si>
  <si>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</si>
  <si>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</si>
  <si>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</si>
  <si>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</si>
  <si>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</si>
  <si>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</si>
  <si>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</si>
  <si>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</si>
  <si>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</si>
  <si>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</si>
  <si>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</si>
  <si>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</si>
  <si>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</si>
  <si>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</si>
  <si>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</si>
  <si>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</si>
  <si>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</si>
  <si>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</si>
  <si>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</si>
  <si>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</si>
  <si>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</si>
  <si>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</si>
  <si>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</si>
  <si>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</si>
  <si>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</si>
  <si>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</si>
  <si>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</si>
  <si>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</si>
  <si>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</si>
  <si>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</si>
  <si>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</si>
  <si>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</si>
  <si>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</si>
  <si>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</si>
  <si>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</si>
  <si>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</si>
  <si>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</si>
  <si>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</si>
  <si>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</si>
  <si>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</si>
  <si>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</si>
  <si>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</si>
  <si>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</si>
  <si>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</si>
  <si>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</si>
  <si>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</si>
  <si>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</si>
  <si>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</si>
  <si>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</si>
  <si>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</si>
  <si>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</si>
  <si>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</si>
  <si>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</si>
  <si>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</si>
  <si>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</si>
  <si>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</si>
  <si>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</si>
  <si>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</si>
  <si>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</si>
  <si>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</si>
  <si>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</si>
  <si>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</si>
  <si>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</si>
  <si>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</si>
  <si>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</si>
  <si>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</si>
  <si>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</si>
  <si>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</si>
  <si>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</si>
  <si>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</si>
  <si>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</si>
  <si>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</si>
  <si>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</si>
  <si>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</si>
  <si>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</si>
  <si>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</si>
  <si>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</si>
  <si>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</si>
  <si>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</si>
  <si>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</si>
  <si>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</si>
  <si>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</si>
  <si>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</si>
  <si>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</si>
  <si>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</si>
  <si>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</si>
  <si>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</si>
  <si>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</si>
  <si>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</si>
  <si>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</si>
  <si>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</si>
  <si>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</si>
  <si>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</si>
  <si>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</si>
  <si>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</si>
  <si>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</si>
  <si>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</si>
  <si>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</si>
  <si>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</si>
  <si>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</si>
  <si>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</si>
  <si>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</si>
  <si>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</si>
  <si>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</si>
  <si>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</si>
  <si>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</si>
  <si>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</si>
  <si>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</si>
  <si>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</si>
  <si>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</si>
  <si>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</si>
  <si>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</si>
  <si>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</si>
  <si>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</si>
  <si>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</si>
  <si>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</si>
  <si>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</si>
  <si>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</si>
  <si>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</si>
  <si>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</si>
  <si>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</si>
  <si>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</si>
  <si>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</si>
  <si>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</si>
  <si>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</si>
  <si>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</si>
  <si>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</si>
  <si>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</si>
  <si>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</si>
  <si>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</si>
  <si>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</si>
  <si>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</si>
  <si>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</si>
  <si>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</si>
  <si>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</si>
  <si>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</si>
  <si>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</si>
  <si>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</si>
  <si>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</si>
  <si>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</si>
  <si>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</si>
  <si>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</si>
  <si>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</si>
  <si>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</si>
  <si>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</si>
  <si>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</si>
  <si>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</si>
  <si>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</si>
  <si>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</si>
  <si>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</si>
  <si>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</si>
  <si>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</si>
  <si>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</si>
  <si>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</si>
  <si>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</si>
  <si>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</si>
  <si>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</si>
  <si>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</si>
  <si>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</si>
  <si>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</si>
  <si>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</si>
  <si>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</si>
  <si>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</si>
  <si>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</si>
  <si>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</si>
  <si>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</si>
  <si>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</si>
  <si>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</si>
  <si>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</si>
  <si>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</si>
  <si>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</si>
  <si>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</si>
  <si>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</si>
  <si>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</si>
  <si>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</si>
  <si>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</si>
  <si>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</si>
  <si>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</si>
  <si>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</si>
  <si>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</si>
  <si>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</si>
  <si>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</si>
  <si>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</si>
  <si>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</si>
  <si>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</si>
  <si>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</si>
  <si>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</si>
  <si>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</si>
  <si>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</si>
  <si>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</si>
  <si>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</si>
  <si>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</si>
  <si>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</si>
  <si>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</si>
  <si>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</si>
  <si>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</si>
  <si>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</si>
  <si>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</si>
  <si>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</si>
  <si>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</si>
  <si>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</si>
  <si>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</si>
  <si>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</si>
  <si>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</si>
  <si>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</si>
  <si>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</si>
  <si>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</si>
  <si>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</si>
  <si>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</si>
  <si>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</si>
  <si>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</si>
  <si>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</si>
  <si>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</si>
  <si>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</si>
  <si>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</si>
  <si>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</si>
  <si>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</si>
  <si>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</si>
  <si>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</si>
  <si>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</si>
  <si>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</si>
  <si>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</si>
  <si>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</si>
  <si>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</si>
  <si>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</si>
  <si>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</si>
  <si>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</si>
  <si>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</si>
  <si>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</si>
  <si>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</si>
  <si>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</si>
  <si>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</si>
  <si>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</si>
  <si>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</si>
  <si>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</si>
  <si>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</si>
  <si>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</si>
  <si>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</si>
  <si>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</si>
  <si>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</si>
  <si>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</si>
  <si>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</si>
  <si>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</si>
  <si>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</si>
  <si>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</si>
  <si>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</si>
  <si>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</si>
  <si>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</si>
  <si>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</si>
  <si>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</si>
  <si>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</si>
  <si>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</si>
  <si>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</si>
  <si>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</si>
  <si>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</si>
  <si>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</si>
  <si>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</si>
  <si>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</si>
  <si>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</si>
  <si>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</si>
  <si>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</si>
  <si>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</si>
  <si>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</si>
  <si>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</si>
  <si>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</si>
  <si>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</si>
  <si>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</si>
  <si>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</si>
  <si>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</si>
  <si>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</si>
  <si>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</si>
  <si>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</si>
  <si>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</si>
  <si>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</si>
  <si>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</si>
  <si>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</si>
  <si>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</si>
  <si>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</si>
  <si>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</si>
  <si>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</si>
  <si>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</si>
  <si>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</si>
  <si>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</si>
  <si>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</si>
  <si>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</si>
  <si>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</si>
  <si>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</si>
  <si>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</si>
  <si>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</si>
  <si>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</si>
  <si>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</si>
  <si>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</si>
  <si>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</si>
  <si>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</si>
  <si>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</si>
  <si>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</si>
  <si>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</si>
  <si>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</si>
  <si>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</si>
  <si>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</si>
  <si>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</si>
  <si>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</si>
  <si>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</si>
  <si>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</si>
  <si>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</si>
  <si>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</si>
  <si>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</si>
  <si>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</si>
  <si>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</si>
  <si>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</si>
  <si>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</si>
  <si>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</si>
  <si>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</si>
  <si>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</si>
  <si>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</si>
  <si>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</si>
  <si>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</si>
  <si>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</si>
  <si>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</si>
  <si>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</si>
  <si>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</si>
  <si>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</si>
  <si>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</si>
  <si>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</si>
  <si>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</si>
  <si>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</si>
  <si>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</si>
  <si>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</si>
  <si>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</si>
  <si>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</si>
  <si>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</si>
  <si>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</si>
  <si>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</si>
  <si>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</si>
  <si>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</si>
  <si>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</si>
  <si>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</si>
  <si>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</si>
  <si>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</si>
  <si>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</si>
  <si>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</si>
  <si>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</si>
  <si>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</si>
  <si>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</si>
  <si>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</si>
  <si>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</si>
  <si>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</si>
  <si>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</si>
  <si>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</si>
  <si>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</si>
  <si>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</si>
  <si>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</si>
  <si>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</si>
  <si>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</si>
  <si>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</si>
  <si>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</si>
  <si>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</si>
  <si>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</si>
  <si>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</si>
  <si>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</si>
  <si>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</si>
  <si>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</si>
  <si>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</si>
  <si>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</si>
  <si>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</si>
  <si>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</si>
  <si>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</si>
  <si>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</si>
  <si>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</si>
  <si>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</si>
  <si>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</si>
  <si>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</si>
  <si>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</si>
  <si>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</si>
  <si>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</si>
  <si>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</si>
  <si>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</si>
  <si>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</si>
  <si>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</si>
  <si>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</si>
  <si>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</si>
  <si>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</si>
  <si>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</si>
  <si>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</si>
  <si>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</si>
  <si>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</si>
  <si>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</si>
  <si>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</si>
  <si>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</si>
  <si>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</si>
  <si>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</si>
  <si>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</si>
  <si>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</si>
  <si>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</si>
  <si>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</si>
  <si>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</si>
  <si>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</si>
  <si>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</si>
  <si>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</si>
  <si>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</si>
  <si>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</si>
  <si>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</si>
  <si>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</si>
  <si>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</si>
  <si>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</si>
  <si>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</si>
  <si>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</si>
  <si>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</si>
  <si>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</si>
  <si>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</si>
  <si>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</si>
  <si>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</si>
  <si>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</si>
  <si>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</si>
  <si>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</si>
  <si>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</si>
  <si>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</si>
  <si>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</si>
  <si>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</si>
  <si>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</si>
  <si>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</si>
  <si>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</si>
  <si>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</si>
  <si>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</si>
  <si>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</si>
  <si>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</si>
  <si>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</si>
  <si>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</si>
  <si>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</si>
  <si>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</si>
  <si>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</si>
  <si>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</si>
  <si>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</si>
  <si>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</si>
  <si>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</si>
  <si>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</si>
  <si>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</si>
  <si>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</si>
  <si>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</si>
  <si>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</si>
  <si>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</si>
  <si>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</si>
  <si>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</si>
  <si>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</si>
  <si>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</si>
  <si>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</si>
  <si>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</si>
  <si>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</si>
  <si>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</si>
  <si>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</si>
  <si>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</si>
  <si>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</si>
  <si>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</si>
  <si>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</si>
  <si>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</si>
  <si>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</si>
  <si>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</si>
  <si>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</si>
  <si>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</si>
  <si>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</si>
  <si>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</si>
  <si>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</si>
  <si>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</si>
  <si>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</si>
  <si>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</si>
  <si>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</si>
  <si>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</si>
  <si>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</si>
  <si>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</si>
  <si>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</si>
  <si>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</si>
  <si>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</si>
  <si>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</si>
  <si>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</si>
  <si>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</si>
  <si>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</si>
  <si>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</si>
  <si>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</si>
  <si>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</si>
  <si>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</si>
  <si>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</si>
  <si>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</si>
  <si>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</si>
  <si>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</si>
  <si>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</si>
  <si>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</si>
  <si>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</si>
  <si>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</si>
  <si>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</si>
  <si>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</si>
  <si>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</si>
  <si>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</si>
  <si>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</si>
  <si>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</si>
  <si>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</si>
  <si>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</si>
  <si>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</si>
  <si>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</si>
  <si>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</si>
  <si>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</si>
  <si>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</si>
  <si>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</si>
  <si>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</si>
  <si>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</si>
  <si>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</si>
  <si>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</si>
  <si>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</si>
  <si>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</si>
  <si>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</si>
  <si>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</si>
  <si>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</si>
  <si>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</si>
  <si>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</si>
  <si>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</si>
  <si>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</si>
  <si>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</si>
  <si>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</si>
  <si>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</si>
  <si>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</si>
  <si>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</si>
  <si>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</si>
  <si>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</si>
  <si>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</si>
  <si>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</si>
  <si>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</si>
  <si>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</si>
  <si>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</si>
  <si>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</si>
  <si>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</si>
  <si>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</si>
  <si>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</si>
  <si>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</si>
  <si>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</si>
  <si>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</si>
  <si>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</si>
  <si>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</si>
  <si>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</si>
  <si>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</si>
  <si>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</si>
  <si>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</si>
  <si>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</si>
  <si>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</si>
  <si>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</si>
  <si>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</si>
  <si>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</si>
  <si>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</si>
  <si>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</si>
  <si>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</si>
  <si>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</si>
  <si>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</si>
  <si>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</si>
  <si>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</si>
  <si>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</si>
  <si>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</si>
  <si>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</si>
  <si>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</si>
  <si>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</si>
  <si>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</si>
  <si>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</si>
  <si>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</si>
  <si>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</si>
  <si>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</si>
  <si>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</si>
  <si>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</si>
  <si>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</si>
  <si>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</si>
  <si>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</si>
  <si>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</si>
  <si>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</si>
  <si>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</si>
  <si>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</si>
  <si>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</si>
  <si>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</si>
  <si>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</si>
  <si>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</si>
  <si>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</si>
  <si>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</si>
  <si>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</si>
  <si>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</si>
  <si>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</si>
  <si>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</si>
  <si>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</si>
  <si>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</si>
  <si>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</si>
  <si>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</si>
  <si>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</si>
  <si>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</si>
  <si>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</si>
  <si>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</si>
  <si>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</si>
  <si>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</si>
  <si>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</si>
  <si>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</si>
  <si>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</si>
  <si>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</si>
  <si>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</si>
  <si>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</si>
  <si>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</si>
  <si>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</si>
  <si>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</si>
  <si>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</si>
  <si>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</si>
  <si>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</si>
  <si>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</si>
  <si>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</si>
  <si>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</si>
  <si>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</si>
  <si>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</si>
  <si>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</si>
  <si>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</si>
  <si>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</si>
  <si>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</si>
  <si>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</si>
  <si>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</si>
  <si>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</si>
  <si>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</si>
  <si>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</si>
  <si>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</si>
  <si>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</si>
  <si>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</si>
  <si>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</si>
  <si>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</si>
  <si>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</si>
  <si>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</si>
  <si>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</si>
  <si>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</si>
  <si>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</si>
  <si>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</si>
  <si>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</si>
  <si>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</si>
  <si>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</si>
  <si>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</si>
  <si>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</si>
  <si>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</si>
  <si>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</si>
  <si>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</si>
  <si>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</si>
  <si>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</si>
  <si>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</si>
  <si>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</si>
  <si>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</si>
  <si>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</si>
  <si>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</si>
  <si>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</si>
  <si>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</si>
  <si>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</si>
  <si>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</si>
  <si>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</si>
  <si>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</si>
  <si>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</si>
  <si>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</si>
  <si>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</si>
  <si>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</si>
  <si>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</si>
  <si>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</si>
  <si>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</si>
  <si>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</si>
  <si>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</si>
  <si>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</si>
  <si>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</si>
  <si>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</si>
  <si>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</si>
  <si>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</si>
  <si>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</si>
  <si>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</si>
  <si>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</si>
  <si>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</si>
  <si>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</si>
  <si>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</si>
  <si>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</si>
  <si>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</si>
  <si>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</si>
  <si>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</si>
  <si>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</si>
  <si>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</si>
  <si>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</si>
  <si>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</si>
  <si>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</si>
  <si>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</si>
  <si>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</si>
  <si>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</si>
  <si>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</si>
  <si>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</si>
  <si>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</si>
  <si>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</si>
  <si>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</si>
  <si>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</si>
  <si>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</si>
  <si>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</si>
  <si>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</si>
  <si>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</si>
  <si>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</si>
  <si>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</si>
  <si>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</si>
  <si>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</si>
  <si>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</si>
  <si>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</si>
  <si>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</si>
  <si>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</si>
  <si>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</si>
  <si>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</si>
  <si>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</si>
  <si>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</si>
  <si>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</si>
  <si>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</si>
  <si>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</si>
  <si>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</si>
  <si>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</si>
  <si>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</si>
  <si>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</si>
  <si>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</si>
  <si>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</si>
  <si>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</si>
  <si>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</si>
  <si>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</si>
  <si>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</si>
  <si>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</si>
  <si>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</si>
  <si>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</si>
  <si>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</si>
  <si>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</si>
  <si>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</si>
  <si>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</si>
  <si>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</si>
  <si>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</si>
  <si>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</si>
  <si>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</si>
  <si>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</si>
  <si>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</si>
  <si>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</si>
  <si>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</si>
  <si>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</si>
  <si>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</si>
  <si>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</si>
  <si>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</si>
  <si>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</si>
  <si>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</si>
  <si>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</si>
  <si>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</si>
  <si>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</si>
  <si>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</si>
  <si>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</si>
  <si>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</si>
  <si>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</si>
  <si>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</si>
  <si>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</si>
  <si>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</si>
  <si>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</si>
  <si>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</si>
  <si>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</si>
  <si>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</si>
  <si>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</si>
  <si>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</si>
  <si>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</si>
  <si>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</si>
  <si>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</si>
  <si>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</si>
  <si>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</si>
  <si>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</si>
  <si>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</si>
  <si>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</si>
  <si>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</si>
  <si>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</si>
  <si>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</si>
  <si>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</si>
  <si>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</si>
  <si>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</si>
  <si>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</si>
  <si>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</si>
  <si>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</si>
  <si>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</si>
  <si>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</si>
  <si>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</si>
  <si>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</si>
  <si>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</si>
  <si>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</si>
  <si>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</si>
  <si>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</si>
  <si>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</si>
  <si>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</si>
  <si>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</si>
  <si>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</si>
  <si>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</si>
  <si>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</si>
  <si>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</si>
  <si>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</si>
  <si>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</si>
  <si>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</si>
  <si>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</si>
  <si>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</si>
  <si>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</si>
  <si>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</si>
  <si>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</si>
  <si>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</si>
  <si>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</si>
  <si>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</si>
  <si>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</si>
  <si>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</si>
  <si>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</si>
  <si>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</si>
  <si>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</si>
  <si>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</si>
  <si>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</si>
  <si>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</si>
  <si>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</si>
  <si>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</si>
  <si>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</si>
  <si>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</si>
  <si>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</si>
  <si>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</si>
  <si>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</si>
  <si>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</si>
  <si>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</si>
  <si>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</si>
  <si>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</si>
  <si>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</si>
  <si>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</si>
  <si>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</si>
  <si>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</si>
  <si>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</si>
  <si>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</si>
  <si>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</si>
  <si>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</si>
  <si>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</si>
  <si>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</si>
  <si>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</si>
  <si>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</si>
  <si>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</si>
  <si>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</si>
  <si>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</si>
  <si>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</si>
  <si>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</si>
  <si>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</si>
  <si>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</si>
  <si>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</si>
  <si>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</si>
  <si>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</si>
  <si>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</si>
  <si>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</si>
  <si>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</si>
  <si>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</si>
  <si>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</si>
  <si>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</si>
  <si>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</si>
  <si>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</si>
  <si>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</si>
  <si>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</si>
  <si>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</si>
  <si>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</si>
  <si>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</si>
  <si>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</si>
  <si>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</si>
  <si>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</si>
  <si>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</si>
  <si>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</si>
  <si>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</si>
  <si>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</si>
  <si>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</si>
  <si>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</si>
  <si>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</si>
  <si>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</si>
  <si>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</si>
  <si>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</si>
  <si>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</si>
  <si>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</si>
  <si>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</si>
  <si>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</si>
  <si>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</si>
  <si>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</si>
  <si>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</si>
  <si>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</si>
  <si>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</si>
  <si>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</si>
  <si>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</si>
  <si>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</si>
  <si>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</si>
  <si>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</si>
  <si>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</si>
  <si>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</si>
  <si>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</si>
  <si>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</si>
  <si>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</si>
  <si>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</si>
  <si>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</si>
  <si>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</si>
  <si>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</si>
  <si>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</si>
  <si>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</si>
  <si>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</si>
  <si>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</si>
  <si>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</si>
  <si>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</si>
  <si>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</si>
  <si>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</si>
  <si>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</si>
  <si>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</si>
  <si>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</si>
  <si>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</si>
  <si>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</si>
  <si>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</si>
  <si>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</si>
  <si>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</si>
  <si>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</si>
  <si>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</si>
  <si>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</si>
  <si>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</si>
  <si>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</si>
  <si>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</si>
  <si>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</si>
  <si>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</si>
  <si>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</si>
  <si>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</si>
  <si>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</si>
  <si>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</si>
  <si>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</si>
  <si>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</si>
  <si>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</si>
  <si>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</si>
  <si>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</si>
  <si>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</si>
  <si>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</si>
  <si>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</si>
  <si>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</si>
  <si>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</si>
  <si>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</si>
  <si>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</si>
  <si>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</si>
  <si>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</si>
  <si>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</si>
  <si>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</si>
  <si>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</si>
  <si>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</si>
  <si>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</si>
  <si>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</si>
  <si>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</si>
  <si>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</si>
  <si>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</si>
  <si>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</si>
  <si>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</si>
  <si>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</si>
  <si>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</si>
  <si>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</si>
  <si>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</si>
  <si>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</si>
  <si>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</si>
  <si>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</si>
  <si>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</si>
  <si>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</si>
  <si>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</si>
  <si>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</si>
  <si>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</si>
  <si>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</si>
  <si>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</si>
  <si>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</si>
  <si>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</si>
  <si>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</si>
  <si>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</si>
  <si>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</si>
  <si>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</si>
  <si>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</si>
  <si>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</si>
  <si>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</si>
  <si>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</si>
  <si>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</si>
  <si>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</si>
  <si>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</si>
  <si>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</si>
  <si>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</si>
  <si>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</si>
  <si>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</si>
  <si>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</si>
  <si>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</si>
  <si>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</si>
  <si>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</si>
  <si>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</si>
  <si>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</si>
  <si>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</si>
  <si>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</si>
  <si>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</si>
  <si>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</si>
  <si>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</si>
  <si>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</si>
  <si>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</si>
  <si>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</si>
  <si>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</si>
  <si>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</si>
  <si>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</si>
  <si>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</si>
  <si>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</si>
  <si>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</si>
  <si>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</si>
  <si>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</si>
  <si>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</si>
  <si>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</si>
  <si>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</si>
  <si>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</si>
  <si>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</si>
  <si>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</si>
  <si>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</si>
  <si>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</si>
  <si>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</si>
  <si>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</si>
  <si>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</si>
  <si>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</si>
  <si>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</si>
  <si>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</si>
  <si>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</si>
  <si>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</si>
  <si>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</si>
  <si>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</si>
  <si>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</si>
  <si>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</si>
  <si>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</si>
  <si>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</si>
  <si>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</si>
  <si>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</si>
  <si>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</si>
  <si>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</si>
  <si>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</si>
  <si>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</si>
  <si>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</si>
  <si>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</si>
  <si>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</si>
  <si>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</si>
  <si>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</si>
  <si>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</si>
  <si>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</si>
  <si>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</si>
  <si>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</si>
  <si>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</si>
  <si>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</si>
  <si>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</si>
  <si>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</si>
  <si>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</si>
  <si>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</si>
  <si>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</si>
  <si>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</si>
  <si>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</si>
  <si>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</si>
  <si>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</si>
  <si>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</si>
  <si>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</si>
  <si>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</si>
  <si>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</si>
  <si>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</si>
  <si>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</si>
  <si>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</si>
  <si>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</si>
  <si>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</si>
  <si>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</si>
  <si>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</si>
  <si>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</si>
  <si>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</si>
  <si>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</si>
  <si>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</si>
  <si>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</si>
  <si>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</si>
  <si>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</si>
  <si>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</si>
  <si>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</si>
  <si>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</si>
  <si>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</si>
  <si>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</si>
  <si>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</si>
  <si>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</si>
  <si>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</si>
  <si>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</si>
  <si>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</si>
  <si>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</si>
  <si>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</si>
  <si>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</si>
  <si>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</si>
  <si>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</si>
  <si>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</si>
  <si>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</si>
  <si>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</si>
  <si>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</si>
  <si>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</si>
  <si>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</si>
  <si>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</si>
  <si>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</si>
  <si>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</si>
  <si>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</si>
  <si>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</si>
  <si>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</si>
  <si>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</si>
  <si>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</si>
  <si>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</si>
  <si>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</si>
  <si>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</si>
  <si>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</si>
  <si>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</si>
  <si>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</si>
  <si>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</si>
  <si>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</si>
  <si>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</si>
  <si>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</si>
  <si>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</si>
  <si>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</si>
  <si>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</si>
  <si>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</si>
  <si>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</si>
  <si>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</si>
  <si>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</si>
  <si>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</si>
  <si>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</si>
  <si>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</si>
  <si>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</si>
  <si>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</si>
  <si>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</si>
  <si>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</si>
  <si>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</si>
  <si>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</si>
  <si>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</si>
  <si>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</si>
  <si>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</si>
  <si>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</si>
  <si>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</si>
  <si>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</si>
  <si>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</si>
  <si>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</si>
  <si>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</si>
  <si>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</si>
  <si>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</si>
  <si>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</si>
  <si>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</si>
  <si>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</si>
  <si>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</si>
  <si>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</si>
  <si>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</si>
  <si>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</si>
  <si>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</si>
  <si>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</si>
  <si>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</si>
  <si>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</si>
  <si>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</si>
  <si>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</si>
  <si>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</si>
  <si>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</si>
  <si>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</si>
  <si>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</si>
  <si>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</si>
  <si>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</si>
  <si>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</si>
  <si>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</si>
  <si>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</si>
  <si>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</si>
  <si>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</si>
  <si>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</si>
  <si>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</si>
  <si>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</si>
  <si>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</si>
  <si>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</si>
  <si>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</si>
  <si>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</si>
  <si>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</si>
  <si>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</si>
  <si>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</si>
  <si>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</si>
  <si>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</si>
  <si>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</si>
  <si>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</si>
  <si>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</si>
  <si>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</si>
  <si>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</si>
  <si>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</si>
  <si>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</si>
  <si>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</si>
  <si>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</si>
  <si>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</si>
  <si>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</si>
  <si>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</si>
  <si>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</si>
  <si>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</si>
  <si>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</si>
  <si>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</si>
  <si>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</si>
  <si>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</si>
  <si>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</si>
  <si>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</si>
  <si>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</si>
  <si>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</si>
  <si>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</si>
  <si>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</si>
  <si>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</si>
  <si>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</si>
  <si>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</si>
  <si>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</si>
  <si>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</si>
  <si>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</si>
  <si>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</si>
  <si>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</si>
  <si>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</si>
  <si>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</si>
  <si>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</si>
  <si>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</si>
  <si>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</si>
  <si>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</si>
  <si>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</si>
  <si>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</si>
  <si>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</si>
  <si>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</si>
  <si>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</si>
  <si>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</si>
  <si>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</si>
  <si>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</si>
  <si>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</si>
  <si>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</si>
  <si>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</si>
  <si>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</si>
  <si>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</si>
  <si>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</si>
  <si>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</si>
  <si>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</si>
  <si>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</si>
  <si>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</si>
  <si>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</si>
  <si>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</si>
  <si>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</si>
  <si>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</si>
  <si>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</si>
  <si>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</si>
  <si>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</si>
  <si>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</si>
  <si>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</si>
  <si>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</si>
  <si>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</si>
  <si>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</si>
  <si>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</si>
  <si>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</si>
  <si>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</si>
  <si>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</si>
  <si>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</si>
  <si>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</si>
  <si>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</si>
  <si>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</si>
  <si>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</si>
  <si>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</si>
  <si>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</si>
  <si>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</si>
  <si>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</si>
  <si>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</si>
  <si>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</si>
  <si>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</si>
  <si>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</si>
  <si>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</si>
  <si>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</si>
  <si>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</si>
  <si>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</si>
  <si>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</si>
  <si>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</si>
  <si>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</si>
  <si>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</si>
  <si>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</si>
  <si>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</si>
  <si>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</si>
  <si>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</si>
  <si>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</si>
  <si>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</si>
  <si>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</si>
  <si>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</si>
  <si>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</si>
  <si>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</si>
  <si>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</si>
  <si>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</si>
  <si>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</si>
  <si>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</si>
  <si>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</si>
  <si>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</si>
  <si>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</si>
  <si>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</si>
  <si>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</si>
  <si>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</si>
  <si>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</si>
  <si>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</si>
  <si>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</si>
  <si>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</si>
  <si>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</si>
  <si>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</si>
  <si>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</si>
  <si>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</si>
  <si>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</si>
  <si>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</si>
  <si>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</si>
  <si>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</si>
  <si>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</si>
  <si>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</si>
  <si>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</si>
  <si>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</si>
  <si>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</si>
  <si>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</si>
  <si>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</si>
  <si>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</si>
  <si>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</si>
  <si>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</si>
  <si>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</si>
  <si>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</si>
  <si>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</si>
  <si>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</si>
  <si>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</si>
  <si>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</si>
  <si>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</si>
  <si>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</si>
  <si>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</si>
  <si>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</si>
  <si>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</si>
  <si>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</si>
  <si>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</si>
  <si>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</si>
  <si>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</si>
  <si>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</si>
  <si>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</si>
  <si>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</si>
  <si>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</si>
  <si>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</si>
  <si>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</si>
  <si>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</si>
  <si>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</si>
  <si>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</si>
  <si>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</si>
  <si>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</si>
  <si>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</si>
  <si>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</si>
  <si>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</si>
  <si>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</si>
  <si>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</si>
  <si>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</si>
  <si>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</si>
  <si>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</si>
  <si>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</si>
  <si>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</si>
  <si>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</si>
  <si>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</si>
  <si>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</si>
  <si>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</si>
  <si>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</si>
  <si>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</si>
  <si>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</si>
  <si>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</si>
  <si>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</si>
  <si>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</si>
  <si>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</si>
  <si>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</si>
  <si>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</si>
  <si>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</si>
  <si>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</si>
  <si>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</si>
  <si>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</si>
  <si>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</si>
  <si>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</si>
  <si>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</si>
  <si>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</si>
  <si>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</si>
  <si>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</si>
  <si>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</si>
  <si>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</si>
  <si>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</si>
  <si>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</si>
  <si>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</si>
  <si>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</si>
  <si>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</si>
  <si>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</si>
  <si>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</si>
  <si>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</si>
  <si>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</si>
  <si>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</si>
  <si>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</si>
  <si>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</si>
  <si>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</si>
  <si>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</si>
  <si>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</si>
  <si>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</si>
  <si>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</si>
  <si>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</si>
  <si>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</si>
  <si>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</si>
  <si>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</si>
  <si>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</si>
  <si>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</si>
  <si>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</si>
  <si>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</si>
  <si>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</si>
  <si>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</si>
  <si>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</si>
  <si>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</si>
  <si>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</si>
  <si>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</si>
  <si>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</si>
  <si>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</si>
  <si>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</si>
  <si>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</si>
  <si>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</si>
  <si>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</si>
  <si>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</si>
  <si>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</si>
  <si>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</si>
  <si>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</si>
  <si>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</si>
  <si>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</si>
  <si>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</si>
  <si>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</si>
  <si>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</si>
  <si>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</si>
  <si>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</si>
  <si>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</si>
  <si>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</si>
  <si>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</si>
  <si>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</si>
  <si>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</si>
  <si>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</si>
  <si>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</si>
  <si>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</si>
  <si>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</si>
  <si>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</si>
  <si>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</si>
  <si>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</si>
  <si>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</si>
  <si>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</si>
  <si>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</si>
  <si>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</si>
  <si>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</si>
  <si>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</si>
  <si>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</si>
  <si>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</si>
  <si>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</si>
  <si>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</si>
  <si>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</si>
  <si>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</si>
  <si>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</si>
  <si>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</si>
  <si>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</si>
  <si>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</si>
  <si>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</si>
  <si>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</si>
  <si>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</si>
  <si>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</si>
  <si>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</si>
  <si>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</si>
  <si>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</si>
  <si>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</si>
  <si>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</si>
  <si>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</si>
  <si>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</si>
  <si>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</si>
  <si>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</si>
  <si>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</si>
  <si>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</si>
  <si>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</si>
  <si>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</si>
  <si>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</si>
  <si>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</si>
  <si>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</si>
  <si>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</si>
  <si>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</si>
  <si>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</si>
  <si>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</si>
  <si>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</si>
  <si>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</si>
  <si>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</si>
  <si>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</si>
  <si>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</si>
  <si>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</si>
  <si>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</si>
  <si>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</si>
  <si>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</si>
  <si>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</si>
  <si>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</si>
  <si>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</si>
  <si>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</si>
  <si>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</si>
  <si>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</si>
  <si>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</si>
  <si>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</si>
  <si>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</si>
  <si>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</si>
  <si>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</si>
  <si>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</si>
  <si>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</si>
  <si>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</si>
  <si>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</si>
  <si>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</si>
  <si>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</si>
  <si>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</si>
  <si>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</si>
  <si>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</si>
  <si>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</si>
  <si>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</si>
  <si>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</si>
  <si>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</si>
  <si>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</si>
  <si>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</si>
  <si>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</si>
  <si>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</si>
  <si>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</si>
  <si>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</si>
  <si>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</si>
  <si>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</si>
  <si>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</si>
  <si>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</si>
  <si>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</si>
  <si>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</si>
  <si>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</si>
  <si>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</si>
  <si>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</si>
  <si>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</si>
  <si>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</si>
  <si>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</si>
  <si>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</si>
  <si>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</si>
  <si>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</si>
  <si>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</si>
  <si>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</si>
  <si>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</si>
  <si>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</si>
  <si>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</si>
  <si>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</si>
  <si>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</si>
  <si>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</si>
  <si>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</si>
  <si>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</si>
  <si>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</si>
  <si>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</si>
  <si>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</si>
  <si>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</si>
  <si>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</si>
  <si>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</si>
  <si>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</si>
  <si>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</si>
  <si>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</si>
  <si>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</si>
  <si>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</si>
  <si>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</si>
  <si>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</si>
  <si>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</si>
  <si>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</si>
  <si>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</si>
  <si>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</si>
  <si>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</si>
  <si>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</si>
  <si>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</si>
  <si>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</si>
  <si>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</si>
  <si>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</si>
  <si>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</si>
  <si>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</si>
  <si>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</si>
  <si>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</si>
  <si>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</si>
  <si>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</si>
  <si>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</si>
  <si>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</si>
  <si>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</si>
  <si>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</si>
  <si>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</si>
  <si>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</si>
  <si>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</si>
  <si>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</si>
  <si>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</si>
  <si>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</si>
  <si>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</si>
  <si>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</si>
  <si>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</si>
  <si>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</si>
  <si>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</si>
  <si>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</si>
  <si>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</si>
  <si>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</si>
  <si>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</si>
  <si>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</si>
  <si>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</si>
  <si>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</si>
  <si>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</si>
  <si>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</si>
  <si>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</si>
  <si>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</si>
  <si>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</si>
  <si>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</si>
  <si>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</si>
  <si>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</si>
  <si>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</si>
  <si>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</si>
  <si>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</si>
  <si>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</si>
  <si>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</si>
  <si>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</si>
  <si>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</si>
  <si>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</si>
  <si>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</si>
  <si>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</si>
  <si>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</si>
  <si>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</si>
  <si>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</si>
  <si>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</si>
  <si>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</si>
  <si>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</si>
  <si>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</si>
  <si>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</si>
  <si>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</si>
  <si>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</si>
  <si>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</si>
  <si>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</si>
  <si>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</si>
  <si>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</si>
  <si>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</si>
  <si>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</si>
  <si>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</si>
  <si>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</si>
  <si>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</si>
  <si>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</si>
  <si>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</si>
  <si>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deslocando pro km de descarga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</si>
  <si>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</si>
  <si>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</si>
  <si>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</si>
  <si>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</si>
  <si>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em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</si>
  <si>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</si>
  <si>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</si>
  <si>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</si>
  <si>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</si>
  <si>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</si>
  <si>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</si>
  <si>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</si>
  <si>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</si>
  <si>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</si>
  <si>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</si>
  <si>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</si>
  <si>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</si>
  <si>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as 11:08h</t>
  </si>
  <si>
    <t>Aguardando manutenção na garra da retro</t>
  </si>
  <si>
    <t>MC1 as 10:41h - licença as 12:33h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</si>
  <si>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</si>
  <si>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</si>
  <si>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</si>
  <si>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</si>
  <si>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</si>
  <si>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</si>
  <si>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</si>
  <si>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</si>
  <si>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>Descarga de pedra do km 695 ao km 697</t>
  </si>
  <si>
    <t>TAPNORTE</t>
  </si>
  <si>
    <t>Substituição de jacaré AMV TAP NORTE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</si>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</sst>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79" activePane="bottomRight" state="frozen"/>
      <selection pane="bottomRight" activeCell="F385" sqref="F38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30" t="s">
        <v>1750</v>
      </c>
      <c r="BK346" s="16" t="s">
        <v>1751</v>
      </c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30" t="s">
        <v>1754</v>
      </c>
      <c r="BK347" s="330" t="s">
        <v>1754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">
        <v>566</v>
      </c>
      <c r="AL348" s="300" t="str">
        <f>IF(BS_CONTROLE[[#This Row],[Local - Encerramento]]=0, "-", BS_CONTROLE[[#This Row],[Local - Encerramento]])</f>
        <v>-</v>
      </c>
      <c r="AM348" s="300" t="s">
        <v>565</v>
      </c>
      <c r="AN348" s="300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TOM</v>
      </c>
      <c r="AL351" s="300" t="str">
        <f>IF(BS_CONTROLE[[#This Row],[Local - Encerramento]]=0, "-", BS_CONTROLE[[#This Row],[Local - Encerramento]])</f>
        <v>TCS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30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32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4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32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300" t="str">
        <f>IF(BS_CONTROLE[[#This Row],[Local - Partida]]=0, "-", BS_CONTROLE[[#This Row],[Local - Partida]])</f>
        <v>TID</v>
      </c>
      <c r="AL360" s="300" t="str">
        <f>IF(BS_CONTROLE[[#This Row],[Local - Encerramento]]=0, "-", BS_CONTROLE[[#This Row],[Local - Encerramento]])</f>
        <v>TID</v>
      </c>
      <c r="AM360" s="300" t="str">
        <f>IF(BS_CONTROLE[[#This Row],[Entre - Estações]]=0, "-", BS_CONTROLE[[#This Row],[Entre - Estações]])</f>
        <v>TCE-TID</v>
      </c>
      <c r="AN360" s="300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30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32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4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500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32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300" t="str">
        <f>IF(BS_CONTROLE[[#This Row],[Local - Partida]]=0, "-", BS_CONTROLE[[#This Row],[Local - Partida]])</f>
        <v>TCS</v>
      </c>
      <c r="AL363" s="300" t="str">
        <f>IF(BS_CONTROLE[[#This Row],[Local - Encerramento]]=0, "-", BS_CONTROLE[[#This Row],[Local - Encerramento]])</f>
        <v>TCS</v>
      </c>
      <c r="AM363" s="300" t="str">
        <f>IF(BS_CONTROLE[[#This Row],[Entre - Estações]]=0, "-", BS_CONTROLE[[#This Row],[Entre - Estações]])</f>
        <v>TVI-TJA</v>
      </c>
      <c r="AN363" s="300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/>
      <c r="AT363" s="237"/>
      <c r="AU363" s="237"/>
      <c r="AV363" s="237"/>
      <c r="AW363" s="237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1</v>
      </c>
      <c r="BI363" s="16"/>
      <c r="BJ363" s="330" t="s">
        <v>1765</v>
      </c>
      <c r="BK363" s="16" t="s">
        <v>1766</v>
      </c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0" t="str">
        <f>IF(BN363="","",SUBSTITUTE(BM363," ","")&amp;SUBSTITUTE(BN363," ",""))</f>
        <v/>
      </c>
    </row>
    <row r="364" spans="1:72" ht="23.2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30" t="s">
        <v>1768</v>
      </c>
      <c r="BK364" s="330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1770</v>
      </c>
      <c r="BK366" s="330" t="s">
        <v>1770</v>
      </c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1771</v>
      </c>
      <c r="BK367" s="330" t="s">
        <v>1771</v>
      </c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1773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1774</v>
      </c>
      <c r="BK369" s="330" t="s">
        <v>1774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4">
        <v>474</v>
      </c>
      <c r="F373" s="167" t="s">
        <v>715</v>
      </c>
      <c r="G373" s="9" t="str">
        <f>IF(D373="","*",VLOOKUP(F373,BS_ATIVIDADE[#All],3,FALSE))</f>
        <v>MECANIZAÇÃO - SOCADORA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/>
      </c>
      <c r="B374" s="163"/>
      <c r="C374" s="8" t="str">
        <f>IF(BS_CONTROLE[[#This Row],[DATA]]="","",WEEKNUM(BS_CONTROLE[[#This Row],[DATA]]))</f>
        <v/>
      </c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4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697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297" t="s">
        <v>1775</v>
      </c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300" t="str">
        <f>IF(BS_CONTROLE[[#This Row],[Local - Partida]]=0, "-", BS_CONTROLE[[#This Row],[Local - Partida]])</f>
        <v>TIQ</v>
      </c>
      <c r="AL375" s="300" t="str">
        <f>IF(BS_CONTROLE[[#This Row],[Local - Encerramento]]=0, "-", BS_CONTROLE[[#This Row],[Local - Encerramento]])</f>
        <v>TGR2</v>
      </c>
      <c r="AM375" s="300" t="str">
        <f>IF(BS_CONTROLE[[#This Row],[Entre - Estações]]=0, "-", BS_CONTROLE[[#This Row],[Entre - Estações]])</f>
        <v>TAL-TSF</v>
      </c>
      <c r="AN375" s="300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697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/>
      </c>
      <c r="B376" s="163"/>
      <c r="C376" s="8" t="str">
        <f>IF(BS_CONTROLE[[#This Row],[DATA]]="","",WEEKNUM(BS_CONTROLE[[#This Row],[DATA]]))</f>
        <v/>
      </c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4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297" t="s">
        <v>1309</v>
      </c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300" t="str">
        <f>IF(BS_CONTROLE[[#This Row],[Local - Partida]]=0, "-", BS_CONTROLE[[#This Row],[Local - Partida]])</f>
        <v>TID2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TID</v>
      </c>
      <c r="AN377" s="300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ANISIO (TF-514)46045</v>
      </c>
      <c r="B380" s="163">
        <v>46045</v>
      </c>
      <c r="C380" s="8">
        <f>IF(BS_CONTROLE[[#This Row],[DATA]]="","",WEEKNUM(BS_CONTROLE[[#This Row],[DATA]]))</f>
        <v>4</v>
      </c>
      <c r="D380" s="51" t="s">
        <v>871</v>
      </c>
      <c r="E380" s="314">
        <v>481</v>
      </c>
      <c r="F380" s="167" t="s">
        <v>766</v>
      </c>
      <c r="G380" s="9" t="str">
        <f>IF(D380="","*",VLOOKUP(F380,BS_ATIVIDADE[#All],3,FALSE))</f>
        <v>AMV</v>
      </c>
      <c r="H380" s="142" t="s">
        <v>1776</v>
      </c>
      <c r="I380" s="142" t="s">
        <v>609</v>
      </c>
      <c r="J380" s="37">
        <v>74</v>
      </c>
      <c r="K380" s="37">
        <v>26.452999999999999</v>
      </c>
      <c r="L380" s="83" t="s">
        <v>609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80" s="199" t="s">
        <v>1776</v>
      </c>
      <c r="O380" s="142">
        <v>0.33333333333333331</v>
      </c>
      <c r="P380" s="142">
        <v>8.3333333333333329E-2</v>
      </c>
      <c r="Q380" s="83">
        <v>1</v>
      </c>
      <c r="R380" s="10" t="str">
        <f>IFERROR(_xlfn.XLOOKUP(F380, BS_ATIVIDADE[ATIVIDADE],BS_ATIVIDADE[UNIDADE] ), "*")</f>
        <v>Nº DE PEÇAS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BASE_MAPA!$E$2:$E$359, BASE_MAPA!$J$2:$J$359), "ERRO")</f>
        <v>MARCO INICIAL - ALTO ARAGUAIA</v>
      </c>
      <c r="V380" s="294" t="s">
        <v>1284</v>
      </c>
      <c r="W380" s="297" t="s">
        <v>1777</v>
      </c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PDM - AMV - JACARÉ</v>
      </c>
      <c r="AJ380" s="9" t="str">
        <f>IF(D380="","*",VLOOKUP(AI380,BS_ATIVIDADE[#Data],3,FALSE))</f>
        <v>AMV</v>
      </c>
      <c r="AK380" s="300" t="str">
        <f>IF(BS_CONTROLE[[#This Row],[Local - Partida]]=0, "-", BS_CONTROLE[[#This Row],[Local - Partida]])</f>
        <v>TAPNORTE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TAP-TLG</v>
      </c>
      <c r="AN380" s="300" t="str">
        <f>IF(BS_CONTROLE[[#This Row],[SB]]=0, "-", BS_CONTROLE[[#This Row],[SB]])</f>
        <v>TAPNORTE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26.452999999999999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PEÇAS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/>
      </c>
      <c r="B383" s="163"/>
      <c r="C383" s="8" t="str">
        <f>IF(BS_CONTROLE[[#This Row],[DATA]]="","",WEEKNUM(BS_CONTROLE[[#This Row],[DATA]]))</f>
        <v/>
      </c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/>
      </c>
      <c r="B384" s="163"/>
      <c r="C384" s="8" t="str">
        <f>IF(BS_CONTROLE[[#This Row],[DATA]]="","",WEEKNUM(BS_CONTROLE[[#This Row],[DATA]]))</f>
        <v/>
      </c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</v>
      </c>
      <c r="B385" s="163"/>
      <c r="C385" s="8" t="str">
        <f>IF(BS_CONTROLE[[#This Row],[DATA]]="","",WEEKNUM(BS_CONTROLE[[#This Row],[DATA]]))</f>
        <v/>
      </c>
      <c r="D385" s="51" t="s">
        <v>679</v>
      </c>
      <c r="E385" s="314">
        <v>486</v>
      </c>
      <c r="F385" s="167" t="s">
        <v>831</v>
      </c>
      <c r="G385" s="9" t="str">
        <f>IF(D385="","*",VLOOKUP(F385,BS_ATIVIDADE[#All],3,FALSE))</f>
        <v>OUTROS - MECANIZAÇÃO</v>
      </c>
      <c r="H385" s="142"/>
      <c r="I385" s="142"/>
      <c r="J385" s="37"/>
      <c r="K385" s="37"/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/>
      <c r="O385" s="142"/>
      <c r="P385" s="142"/>
      <c r="Q385" s="83"/>
      <c r="R385" s="10" t="str">
        <f>IFERROR(_xlfn.XLOOKUP(F385, BS_ATIVIDADE[ATIVIDADE],BS_ATIVIDADE[UNIDADE] ), "*")</f>
        <v>M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MECANIZAÇÃO - REGULAGEM</v>
      </c>
      <c r="AJ385" s="9" t="str">
        <f>IF(D385="","*",VLOOKUP(AI385,BS_ATIVIDADE[#Data],3,FALSE))</f>
        <v>OUTROS - MECANIZAÇÃO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4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297" t="s">
        <v>1767</v>
      </c>
      <c r="X386" s="51" t="s">
        <v>972</v>
      </c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300" t="str">
        <f>IF(BS_CONTROLE[[#This Row],[Local - Partida]]=0, "-", BS_CONTROLE[[#This Row],[Local - Partida]])</f>
        <v>PPR</v>
      </c>
      <c r="AL386" s="300" t="str">
        <f>IF(BS_CONTROLE[[#This Row],[Local - Encerramento]]=0, "-", BS_CONTROLE[[#This Row],[Local - Encerramento]])</f>
        <v>PIT</v>
      </c>
      <c r="AM386" s="300" t="str">
        <f>IF(BS_CONTROLE[[#This Row],[Entre - Estações]]=0, "-", BS_CONTROLE[[#This Row],[Entre - Estações]])</f>
        <v>PPR-PIT</v>
      </c>
      <c r="AN386" s="300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4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297" t="s">
        <v>1773</v>
      </c>
      <c r="X389" s="51" t="s">
        <v>972</v>
      </c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300" t="str">
        <f>IF(BS_CONTROLE[[#This Row],[Local - Partida]]=0, "-", BS_CONTROLE[[#This Row],[Local - Partida]])</f>
        <v>ZFH2</v>
      </c>
      <c r="AL389" s="300" t="str">
        <f>IF(BS_CONTROLE[[#This Row],[Local - Encerramento]]=0, "-", BS_CONTROLE[[#This Row],[Local - Encerramento]])</f>
        <v>ZIQ</v>
      </c>
      <c r="AM389" s="300" t="str">
        <f>IF(BS_CONTROLE[[#This Row],[Entre - Estações]]=0, "-", BS_CONTROLE[[#This Row],[Entre - Estações]])</f>
        <v>ZQY-ZFH</v>
      </c>
      <c r="AN389" s="300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4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297" t="s">
        <v>1700</v>
      </c>
      <c r="X390" s="51" t="s">
        <v>972</v>
      </c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300" t="str">
        <f>IF(BS_CONTROLE[[#This Row],[Local - Partida]]=0, "-", BS_CONTROLE[[#This Row],[Local - Partida]])</f>
        <v>ZBOZEP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ZBO-ZEP</v>
      </c>
      <c r="AN390" s="300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4:X354 V355:Y359 V366:X367 V360:X360 V365:Y365 V363:X364 V368:Y368 V361:Y362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 BK347 BK364 BK366:BK367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 BK347 BK344 BK364 BK366:BK367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68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1778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1779</v>
      </c>
      <c r="E3" s="316" t="s">
        <v>1780</v>
      </c>
      <c r="F3" s="316" t="s">
        <v>1781</v>
      </c>
      <c r="G3" s="316" t="s">
        <v>1782</v>
      </c>
      <c r="H3" s="316" t="s">
        <v>1783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1784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1785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1786</v>
      </c>
      <c r="W1" s="397"/>
      <c r="X1" s="397"/>
      <c r="Y1" s="103"/>
    </row>
    <row r="2" spans="1:25" s="100" customFormat="1" ht="11.25" customHeight="1">
      <c r="A2" s="104" t="s">
        <v>1787</v>
      </c>
      <c r="B2" s="104" t="s">
        <v>1788</v>
      </c>
      <c r="C2" s="104" t="s">
        <v>605</v>
      </c>
      <c r="D2" s="105" t="s">
        <v>1177</v>
      </c>
      <c r="E2" s="105" t="s">
        <v>1178</v>
      </c>
      <c r="F2" s="105" t="s">
        <v>1789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1790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8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500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8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>
        <f ca="1">_xlfn.XLOOKUP(G370&amp;$W$2,BS_CONTROLE[CHAVE],BS_CONTROLE[Quantidade_11],"-")</f>
        <v>1894</v>
      </c>
      <c r="X370" s="111">
        <f ca="1">_xlfn.XLOOKUP(G370&amp;$X$2,BS_CONTROLE[CHAVE],BS_CONTROLE[Quantidade_11],"-")</f>
        <v>1880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8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697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>
        <f ca="1">_xlfn.XLOOKUP(G372&amp;$W$2,BS_CONTROLE[CHAVE],BS_CONTROLE[Quantidade_11],"-")</f>
        <v>1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8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</v>
      </c>
      <c r="V374" s="111">
        <f ca="1">_xlfn.XLOOKUP(G374&amp;$V$2,BS_CONTROLE[CHAVE],BS_CONTROLE[Quantidade_11],"-")</f>
        <v>0</v>
      </c>
      <c r="W374" s="111">
        <f ca="1">_xlfn.XLOOKUP(G374&amp;$W$2,BS_CONTROLE[CHAVE],BS_CONTROLE[Quantidade_11],"-")</f>
        <v>3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ANISIO (TF-514)</v>
      </c>
      <c r="H377" s="109" t="str">
        <f>IF(FN_MC!F380="","*",FN_MC!F380)</f>
        <v>PDM - AMV - JACARÉ</v>
      </c>
      <c r="I377" s="109" t="str">
        <f>IF(FN_MC!H380="","*",FN_MC!H380)</f>
        <v>TAPNORTE</v>
      </c>
      <c r="J377" s="109" t="str">
        <f>IF(FN_MC!I380="","*",FN_MC!I380)</f>
        <v>-</v>
      </c>
      <c r="K377" s="109" t="str">
        <f>IF(FN_MC!M380="","*",FN_MC!M380)</f>
        <v>TAP-TLG</v>
      </c>
      <c r="L377" s="328" t="str">
        <f>IF(FN_MC!N380="","*",FN_MC!N380)</f>
        <v>TAPNORTE</v>
      </c>
      <c r="M377" s="110">
        <f>IF(FN_MC!J380="","*",FN_MC!J380)</f>
        <v>74</v>
      </c>
      <c r="N377" s="291">
        <f>IF(FN_MC!K380="","*",FN_MC!K380)</f>
        <v>26.452999999999999</v>
      </c>
      <c r="O377" s="291" t="str">
        <f>IF(FN_MC!L380="","*",FN_MC!L380)</f>
        <v>-</v>
      </c>
      <c r="P377" s="110"/>
      <c r="Q377" s="127">
        <f>IF(FN_MC!O380="","*",FN_MC!O380)</f>
        <v>0.33333333333333331</v>
      </c>
      <c r="R377" s="127">
        <f>IF(FN_MC!P380="","*",FN_MC!P380)</f>
        <v>8.3333333333333329E-2</v>
      </c>
      <c r="S377" s="109" t="str">
        <f>IF(FN_MC!Q380="","*",CONCATENATE(FN_MC!Q380," ",FN_MC!R380))</f>
        <v>1 Nº DE PEÇAS</v>
      </c>
      <c r="T377" s="109" t="str">
        <f>IF(FN_MC!V380="","*",FN_MC!V380)</f>
        <v>Herbert</v>
      </c>
      <c r="U377" s="109" t="str">
        <f>IF(FN_MC!W380="","*",FN_MC!W380)</f>
        <v>Substituição de jacaré AMV TAP NORTE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A11</v>
      </c>
      <c r="H382" s="109" t="str">
        <f>IF(FN_MC!F385="","*",FN_MC!F385)</f>
        <v>MECANIZAÇÃO - REGULAGEM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*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8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1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8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1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8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>
        <f ca="1">_xlfn.XLOOKUP(G387&amp;$V$2,BS_CONTROLE[CHAVE],BS_CONTROLE[Quantidade_11],"-")</f>
        <v>0</v>
      </c>
      <c r="W387" s="111">
        <f ca="1">_xlfn.XLOOKUP(G387&amp;$W$2,BS_CONTROLE[CHAVE],BS_CONTROLE[Quantidade_11],"-")</f>
        <v>0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1791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1792</v>
      </c>
      <c r="C2" s="95" t="s">
        <v>1162</v>
      </c>
      <c r="D2" s="95" t="s">
        <v>1164</v>
      </c>
      <c r="E2" s="95" t="s">
        <v>1793</v>
      </c>
      <c r="F2" s="95" t="s">
        <v>1794</v>
      </c>
      <c r="G2" s="95" t="s">
        <v>1795</v>
      </c>
      <c r="H2" s="95" t="s">
        <v>1796</v>
      </c>
      <c r="I2" s="95" t="s">
        <v>1797</v>
      </c>
      <c r="J2" s="95" t="s">
        <v>1798</v>
      </c>
      <c r="K2" s="130" t="s">
        <v>1799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>
        <f>IF(FN_MC!B380="","*",FN_MC!B380)</f>
        <v>46045</v>
      </c>
      <c r="D377" s="120" t="str">
        <f>IF(FN_MC!D380="","*",FN_MC!D380)</f>
        <v>ANISIO (TF-514)</v>
      </c>
      <c r="E377" s="120" t="str">
        <f>IF(FN_MC!H380="","*",FN_MC!H380)</f>
        <v>TAPNORTE</v>
      </c>
      <c r="F377" s="136" t="str">
        <f>IF(FN_MC!M380="","*",FN_MC!M380)</f>
        <v>TAP-TLG</v>
      </c>
      <c r="G377" s="120" t="str">
        <f>IF(FN_MC!I380="","*",FN_MC!I380)</f>
        <v>-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A11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>
        <f>IF(FN_MC!B380="","*",FN_MC!B380)</f>
        <v>46045</v>
      </c>
      <c r="D485" s="120" t="str">
        <f>IF(FN_MC!D380="","*",FN_MC!D380)</f>
        <v>ANISIO (TF-514)</v>
      </c>
      <c r="E485" s="120" t="str">
        <f>IF(FN_MC!H380="","*",FN_MC!H380)</f>
        <v>TAPNORTE</v>
      </c>
      <c r="F485" s="136" t="str">
        <f>IF(FN_MC!M380="","*",FN_MC!M380)</f>
        <v>TAP-TLG</v>
      </c>
      <c r="G485" s="120" t="str">
        <f>IF(FN_MC!I380="","*",FN_MC!I380)</f>
        <v>-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A11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1800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1801</v>
      </c>
      <c r="C4" s="321" t="s">
        <v>1802</v>
      </c>
      <c r="D4" s="321" t="s">
        <v>1803</v>
      </c>
      <c r="E4" s="321" t="s">
        <v>1804</v>
      </c>
      <c r="F4" s="321" t="s">
        <v>7</v>
      </c>
      <c r="G4" s="321" t="s">
        <v>1805</v>
      </c>
      <c r="H4" s="187"/>
    </row>
    <row r="5" spans="1:8" ht="43.5">
      <c r="A5" s="187"/>
      <c r="B5" s="322" t="s">
        <v>1806</v>
      </c>
      <c r="C5" s="322">
        <v>309525</v>
      </c>
      <c r="D5" s="322" t="s">
        <v>1807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1808</v>
      </c>
      <c r="C6" s="322">
        <v>256875</v>
      </c>
      <c r="D6" s="322" t="s">
        <v>1809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1810</v>
      </c>
      <c r="C7" s="322">
        <v>257278</v>
      </c>
      <c r="D7" s="322" t="s">
        <v>1811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1812</v>
      </c>
      <c r="C8" s="322">
        <v>261794</v>
      </c>
      <c r="D8" s="322" t="s">
        <v>1813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1814</v>
      </c>
      <c r="C9" s="322">
        <v>257033</v>
      </c>
      <c r="D9" s="322" t="s">
        <v>1815</v>
      </c>
      <c r="E9" s="322" t="s">
        <v>838</v>
      </c>
      <c r="F9" s="322" t="s">
        <v>194</v>
      </c>
      <c r="G9" s="322" t="s">
        <v>1816</v>
      </c>
      <c r="H9" s="187"/>
    </row>
    <row r="10" spans="1:8" ht="43.5">
      <c r="A10" s="187"/>
      <c r="B10" s="322" t="s">
        <v>1817</v>
      </c>
      <c r="C10" s="322">
        <v>396578</v>
      </c>
      <c r="D10" s="322" t="s">
        <v>1818</v>
      </c>
      <c r="E10" s="322" t="s">
        <v>838</v>
      </c>
      <c r="F10" s="322" t="s">
        <v>194</v>
      </c>
      <c r="G10" s="322" t="s">
        <v>1816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1819</v>
      </c>
      <c r="D5" s="401"/>
      <c r="E5" s="401"/>
      <c r="F5" s="401"/>
      <c r="G5" s="401"/>
      <c r="H5" s="401"/>
      <c r="I5" s="401"/>
      <c r="J5" s="402"/>
      <c r="K5" s="403" t="s">
        <v>1820</v>
      </c>
      <c r="L5" s="404"/>
      <c r="M5" s="404"/>
      <c r="N5" s="404"/>
      <c r="O5" s="405" t="s">
        <v>1821</v>
      </c>
      <c r="P5" s="406"/>
      <c r="Q5" s="407"/>
    </row>
    <row r="6" spans="1:17" s="93" customFormat="1" ht="15.75" customHeight="1">
      <c r="A6" s="87" t="s">
        <v>1789</v>
      </c>
      <c r="B6" s="94" t="s">
        <v>1788</v>
      </c>
      <c r="C6" s="95" t="s">
        <v>1177</v>
      </c>
      <c r="D6" s="96" t="s">
        <v>1178</v>
      </c>
      <c r="E6" s="95" t="s">
        <v>1822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1823</v>
      </c>
      <c r="M6" s="138" t="s">
        <v>628</v>
      </c>
      <c r="N6" s="139" t="s">
        <v>1172</v>
      </c>
      <c r="O6" s="241" t="s">
        <v>1215</v>
      </c>
      <c r="P6" s="152"/>
      <c r="Q6" s="188" t="s">
        <v>1824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deslocando pro km de descarga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Licença as 09:33h - em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1</v>
      </c>
      <c r="P443" s="90"/>
      <c r="Q443" s="144" t="str">
        <f>IF($A$2=1,IF(FN_MC!BJ363="","*",FN_MC!BJ363),IF(FN_MC!BK363="","*",FN_MC!BK363))</f>
        <v>MC1 as 10:41h - licença as 12:33h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V86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*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697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697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*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*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ANISIO (TF-514)</v>
      </c>
      <c r="F466" s="99" t="str">
        <f>IF(FN_MC!H380="","*",FN_MC!H380)</f>
        <v>TAPNORTE</v>
      </c>
      <c r="G466" s="99" t="str">
        <f>IF(FN_MC!M380="","*",FN_MC!M380)</f>
        <v>TAP-TLG</v>
      </c>
      <c r="H466" s="149">
        <f>IF(FN_MC!K380="","*",FN_MC!K380)</f>
        <v>26.452999999999999</v>
      </c>
      <c r="I466" s="131">
        <f>IF(FN_MC!O380="","*",FN_MC!O380)</f>
        <v>0.33333333333333331</v>
      </c>
      <c r="J466" s="131">
        <f>IF(FN_MC!P380="","*",FN_MC!P380)</f>
        <v>8.3333333333333329E-2</v>
      </c>
      <c r="K466" s="140" t="str">
        <f>IF(FN_MC!AK380="","*",FN_MC!AK380)</f>
        <v>TAPNORTE</v>
      </c>
      <c r="L466" s="140" t="str">
        <f>IF(FN_MC!AM380="","*",FN_MC!AM380)</f>
        <v>TAP-TLG</v>
      </c>
      <c r="M466" s="140">
        <f>IF(FN_MC!AP380="","*",FN_MC!AP380)</f>
        <v>26.452999999999999</v>
      </c>
      <c r="N466" s="140" t="str">
        <f>IF(FN_MC!AM380="","*",FN_MC!AM380)</f>
        <v>TAP-TLG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A11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1824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2026-01-22T16:59:41Z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