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675" documentId="120_S{118792C3-22EF-5104-A093-F22BFE3913F3}" xr6:coauthVersionLast="47" xr6:coauthVersionMax="47" xr10:uidLastSave="{D4081020-EEEB-4E4A-903E-2D588C6462D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4" i="1" l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AM394" i="1"/>
  <c r="L376" i="10" s="1"/>
  <c r="AM392" i="1"/>
  <c r="L374" i="10" s="1"/>
  <c r="AM385" i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AM356" i="1"/>
  <c r="N338" i="10" s="1"/>
  <c r="AM349" i="1"/>
  <c r="N331" i="10" s="1"/>
  <c r="AM347" i="1"/>
  <c r="AM340" i="1"/>
  <c r="L322" i="10" s="1"/>
  <c r="AM338" i="1"/>
  <c r="L320" i="10" s="1"/>
  <c r="AM331" i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N426" i="10"/>
  <c r="L423" i="10"/>
  <c r="N411" i="10"/>
  <c r="L408" i="10"/>
  <c r="L402" i="10"/>
  <c r="N402" i="10"/>
  <c r="L390" i="10"/>
  <c r="N389" i="10"/>
  <c r="L387" i="10"/>
  <c r="N387" i="10"/>
  <c r="N386" i="10"/>
  <c r="L383" i="10"/>
  <c r="N383" i="10"/>
  <c r="N382" i="10"/>
  <c r="L381" i="10"/>
  <c r="L380" i="10"/>
  <c r="L378" i="10"/>
  <c r="N378" i="10"/>
  <c r="L377" i="10"/>
  <c r="N375" i="10"/>
  <c r="L371" i="10"/>
  <c r="N371" i="10"/>
  <c r="N370" i="10"/>
  <c r="N369" i="10"/>
  <c r="L367" i="10"/>
  <c r="N367" i="10"/>
  <c r="L363" i="10"/>
  <c r="N363" i="10"/>
  <c r="L360" i="10"/>
  <c r="N360" i="10"/>
  <c r="N359" i="10"/>
  <c r="L358" i="10"/>
  <c r="N357" i="10"/>
  <c r="N356" i="10"/>
  <c r="L355" i="10"/>
  <c r="L353" i="10"/>
  <c r="L351" i="10"/>
  <c r="N351" i="10"/>
  <c r="L348" i="10"/>
  <c r="N348" i="10"/>
  <c r="N345" i="10"/>
  <c r="N344" i="10"/>
  <c r="L343" i="10"/>
  <c r="L342" i="10"/>
  <c r="N342" i="10"/>
  <c r="L340" i="10"/>
  <c r="N340" i="10"/>
  <c r="L338" i="10"/>
  <c r="L333" i="10"/>
  <c r="N333" i="10"/>
  <c r="L332" i="10"/>
  <c r="N332" i="10"/>
  <c r="L331" i="10"/>
  <c r="L330" i="10"/>
  <c r="L329" i="10"/>
  <c r="N329" i="10"/>
  <c r="N328" i="10"/>
  <c r="L327" i="10"/>
  <c r="N325" i="10"/>
  <c r="L324" i="10"/>
  <c r="N324" i="10"/>
  <c r="N323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62" i="10" l="1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<sst xmlns="http://schemas.openxmlformats.org/spreadsheetml/2006/main" count="6274" uniqueCount="1417">
  <si>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</si>
  <si>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</si>
  <si>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</si>
  <si>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</si>
  <si>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</si>
  <si>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</si>
  <si>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</si>
  <si>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</si>
  <si>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</si>
  <si>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</si>
  <si>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</si>
  <si>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</si>
  <si>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</si>
  <si>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</si>
  <si>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</si>
  <si>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</si>
  <si>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</si>
  <si>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</si>
  <si>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</si>
  <si>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</si>
  <si>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</si>
  <si>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</si>
  <si>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</si>
  <si>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</si>
  <si>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</si>
  <si>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</si>
  <si>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</si>
  <si>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</si>
  <si>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</si>
  <si>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</si>
  <si>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</si>
  <si>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</si>
  <si>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</si>
  <si>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</si>
  <si>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</si>
  <si>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</si>
  <si>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</si>
  <si>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</si>
  <si>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</si>
  <si>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</si>
  <si>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</si>
  <si>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</si>
  <si>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</si>
  <si>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</si>
  <si>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</si>
  <si>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</si>
  <si>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</si>
  <si>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</si>
  <si>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</si>
  <si>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</si>
  <si>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</si>
  <si>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</si>
  <si>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</si>
  <si>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</si>
  <si>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</si>
  <si>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</si>
  <si>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</si>
  <si>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</si>
  <si>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</si>
  <si>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</si>
  <si>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</si>
  <si>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</si>
  <si>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</si>
  <si>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</si>
  <si>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</si>
  <si>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</si>
  <si>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</si>
  <si>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</si>
  <si>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</si>
  <si>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</si>
  <si>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</si>
  <si>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</si>
  <si>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</si>
  <si>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</si>
  <si>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</si>
  <si>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</si>
  <si>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</si>
  <si>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</si>
  <si>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</si>
  <si>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</si>
  <si>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</si>
  <si>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</si>
  <si>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</si>
  <si>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</si>
  <si>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</si>
  <si>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</si>
  <si>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</si>
  <si>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</si>
  <si>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</si>
  <si>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</si>
  <si>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</si>
  <si>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</si>
  <si>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</si>
  <si>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</si>
  <si>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</si>
  <si>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</si>
  <si>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</si>
  <si>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</si>
  <si>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</si>
  <si>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</si>
  <si>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</si>
  <si>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</si>
  <si>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</si>
  <si>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</si>
  <si>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</si>
  <si>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</si>
  <si>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</si>
  <si>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</si>
  <si>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</si>
  <si>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</si>
  <si>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</si>
  <si>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</si>
  <si>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</si>
  <si>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</si>
  <si>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</si>
  <si>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</si>
  <si>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</si>
  <si>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</si>
  <si>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</si>
  <si>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</si>
  <si>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</si>
  <si>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</si>
  <si>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</si>
  <si>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</si>
  <si>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</si>
  <si>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</si>
  <si>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</si>
  <si>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</si>
  <si>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</si>
  <si>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</si>
  <si>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</si>
  <si>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</si>
  <si>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</si>
  <si>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</si>
  <si>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</si>
  <si>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</si>
  <si>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</si>
  <si>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</si>
  <si>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</si>
  <si>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</si>
  <si>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</si>
  <si>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</si>
  <si>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</si>
  <si>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</si>
  <si>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</si>
  <si>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</si>
  <si>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</si>
  <si>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</si>
  <si>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</si>
  <si>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</si>
  <si>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</si>
  <si>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</si>
  <si>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</si>
  <si>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</si>
  <si>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</si>
  <si>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</si>
  <si>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</si>
  <si>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</si>
  <si>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</si>
  <si>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</si>
  <si>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</si>
  <si>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</si>
  <si>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</si>
  <si>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</si>
  <si>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</si>
  <si>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</si>
  <si>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</si>
  <si>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</si>
  <si>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</si>
  <si>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</si>
  <si>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</si>
  <si>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</si>
  <si>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</si>
  <si>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</si>
  <si>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</si>
  <si>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</si>
  <si>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</si>
  <si>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</si>
  <si>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</si>
  <si>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</si>
  <si>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</si>
  <si>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</si>
  <si>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</si>
  <si>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</si>
  <si>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</si>
  <si>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</si>
  <si>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</si>
  <si>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</si>
  <si>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</si>
  <si>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</si>
  <si>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</si>
  <si>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</si>
  <si>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</si>
  <si>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</si>
  <si>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</si>
  <si>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</si>
  <si>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</si>
  <si>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</si>
  <si>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</si>
  <si>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</si>
  <si>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</si>
  <si>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</si>
  <si>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</si>
  <si>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</si>
  <si>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</si>
  <si>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</si>
  <si>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</si>
  <si>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</si>
  <si>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</si>
  <si>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</si>
  <si>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</si>
  <si>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</si>
  <si>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</si>
  <si>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</si>
  <si>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</si>
  <si>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</si>
  <si>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</si>
  <si>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</si>
  <si>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</si>
  <si>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</si>
  <si>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</si>
  <si>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</si>
  <si>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</si>
  <si>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</si>
  <si>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</si>
  <si>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</si>
  <si>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</si>
  <si>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</si>
  <si>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</si>
  <si>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</si>
  <si>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</si>
  <si>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</si>
  <si>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</si>
  <si>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</si>
  <si>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</si>
  <si>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</si>
  <si>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</si>
  <si>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</si>
  <si>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</si>
  <si>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</si>
  <si>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</si>
  <si>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</si>
  <si>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</si>
  <si>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</si>
  <si>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</si>
  <si>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</si>
  <si>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</si>
  <si>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</si>
  <si>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</si>
  <si>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</si>
  <si>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</si>
  <si>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</si>
  <si>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</si>
  <si>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</si>
  <si>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</si>
  <si>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</si>
  <si>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</si>
  <si>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</si>
  <si>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</si>
  <si>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</si>
  <si>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</si>
  <si>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</si>
  <si>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</si>
  <si>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</si>
  <si>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</si>
  <si>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</si>
  <si>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</si>
  <si>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</si>
  <si>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</si>
  <si>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</si>
  <si>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</si>
  <si>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</si>
  <si>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</si>
  <si>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</si>
  <si>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</si>
  <si>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</si>
  <si>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</si>
  <si>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</si>
  <si>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</si>
  <si>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</si>
  <si>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</si>
  <si>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</si>
  <si>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</si>
  <si>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</si>
  <si>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</si>
  <si>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</si>
  <si>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</si>
  <si>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</si>
  <si>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</si>
  <si>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</si>
  <si>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</si>
  <si>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</si>
  <si>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</si>
  <si>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</si>
  <si>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</si>
  <si>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</si>
  <si>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</si>
  <si>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</si>
  <si>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</si>
  <si>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</si>
  <si>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</si>
  <si>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</si>
  <si>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</si>
  <si>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</si>
  <si>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</si>
  <si>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</si>
  <si>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</si>
  <si>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</si>
  <si>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</si>
  <si>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</si>
  <si>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</si>
  <si>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</si>
  <si>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</si>
  <si>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</si>
  <si>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</si>
  <si>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</si>
  <si>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</si>
  <si>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</si>
  <si>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</si>
  <si>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</si>
  <si>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</si>
  <si>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</si>
  <si>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</si>
  <si>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</si>
  <si>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</si>
  <si>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</si>
  <si>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</si>
  <si>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</si>
  <si>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</si>
  <si>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</si>
  <si>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</si>
  <si>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</si>
  <si>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</si>
  <si>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</si>
  <si>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</si>
  <si>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</si>
  <si>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</si>
  <si>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</si>
  <si>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</si>
  <si>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</si>
  <si>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</si>
  <si>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</si>
  <si>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</si>
  <si>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</si>
  <si>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</si>
  <si>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</si>
  <si>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</si>
  <si>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</si>
  <si>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</si>
  <si>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</si>
  <si>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</si>
  <si>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</si>
  <si>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</si>
  <si>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</si>
  <si>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</si>
  <si>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</si>
  <si>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</si>
  <si>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</si>
  <si>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</si>
  <si>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</si>
  <si>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</si>
  <si>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</si>
  <si>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</si>
  <si>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</si>
  <si>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</si>
  <si>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</si>
  <si>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</si>
  <si>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</si>
  <si>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</si>
  <si>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</si>
  <si>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</si>
  <si>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</si>
  <si>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</si>
  <si>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</si>
  <si>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</si>
  <si>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</si>
  <si>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</si>
  <si>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</si>
  <si>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</si>
  <si>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</si>
  <si>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</si>
  <si>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</si>
  <si>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</si>
  <si>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</si>
  <si>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</si>
  <si>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</si>
  <si>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</si>
  <si>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</si>
  <si>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</si>
  <si>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</si>
  <si>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</si>
  <si>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</si>
  <si>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</si>
  <si>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</si>
  <si>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</si>
  <si>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</si>
  <si>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</si>
  <si>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</si>
  <si>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</si>
  <si>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</si>
  <si>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</si>
  <si>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</si>
  <si>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</si>
  <si>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</si>
  <si>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</si>
  <si>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</si>
  <si>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</si>
  <si>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</si>
  <si>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</si>
  <si>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</si>
  <si>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</si>
  <si>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</si>
  <si>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</si>
  <si>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</si>
  <si>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</si>
  <si>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</si>
  <si>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</si>
  <si>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</si>
  <si>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</si>
  <si>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</si>
  <si>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</si>
  <si>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</si>
  <si>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</si>
  <si>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</si>
  <si>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</si>
  <si>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</si>
  <si>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</si>
  <si>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</si>
  <si>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</si>
  <si>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</si>
  <si>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</si>
  <si>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</si>
  <si>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</si>
  <si>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</si>
  <si>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</si>
  <si>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</si>
  <si>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</si>
  <si>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</si>
  <si>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</si>
  <si>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</si>
  <si>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</si>
  <si>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</si>
  <si>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</si>
  <si>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</si>
  <si>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</si>
  <si>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</si>
  <si>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</si>
  <si>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</si>
  <si>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</si>
  <si>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</si>
  <si>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</si>
  <si>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</si>
  <si>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</si>
  <si>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</si>
  <si>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</si>
  <si>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</si>
  <si>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</si>
  <si>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</si>
  <si>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</si>
  <si>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</si>
  <si>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</si>
  <si>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</si>
  <si>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</si>
  <si>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</si>
  <si>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</si>
  <si>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</si>
  <si>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</si>
  <si>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</si>
  <si>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</si>
  <si>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</si>
  <si>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</si>
  <si>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</si>
  <si>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</si>
  <si>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</si>
  <si>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</si>
  <si>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</si>
  <si>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</si>
  <si>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</si>
  <si>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</si>
  <si>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</si>
  <si>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</si>
  <si>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</si>
  <si>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</si>
  <si>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</si>
  <si>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</si>
  <si>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</si>
  <si>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</si>
  <si>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</si>
  <si>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</si>
  <si>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</si>
  <si>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</si>
  <si>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</si>
  <si>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</si>
  <si>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</si>
  <si>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</si>
  <si>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</si>
  <si>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</si>
  <si>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</si>
  <si>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</si>
  <si>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</si>
  <si>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</si>
  <si>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</si>
  <si>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</si>
  <si>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</si>
  <si>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</si>
  <si>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</si>
  <si>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</si>
  <si>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</si>
  <si>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</si>
  <si>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</si>
  <si>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</si>
  <si>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</si>
  <si>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</si>
  <si>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</si>
  <si>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</si>
  <si>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</si>
  <si>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</si>
  <si>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</si>
  <si>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</si>
  <si>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</si>
  <si>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</si>
  <si>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</si>
  <si>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</si>
  <si>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</si>
  <si>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</si>
  <si>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</si>
  <si>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</si>
  <si>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</si>
  <si>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</si>
  <si>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</si>
  <si>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</si>
  <si>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</si>
  <si>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</si>
  <si>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</si>
  <si>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</si>
  <si>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</si>
  <si>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</si>
  <si>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</si>
  <si>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</si>
  <si>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</si>
  <si>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</si>
  <si>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</si>
  <si>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</si>
  <si>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</si>
  <si>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</si>
  <si>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</si>
  <si>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</si>
  <si>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</si>
  <si>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</si>
  <si>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</si>
  <si>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</si>
  <si>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</si>
  <si>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</si>
  <si>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</si>
  <si>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</si>
  <si>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</si>
  <si>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</si>
  <si>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</si>
  <si>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</si>
  <si>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</si>
  <si>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</si>
  <si>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</si>
  <si>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</si>
  <si>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</si>
  <si>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</si>
  <si>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</si>
  <si>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</si>
  <si>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</si>
  <si>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</si>
  <si>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</si>
  <si>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</si>
  <si>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</si>
  <si>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</si>
  <si>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</si>
  <si>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</si>
  <si>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</si>
  <si>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</si>
  <si>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</si>
  <si>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</si>
  <si>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</si>
  <si>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</si>
  <si>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</si>
  <si>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</si>
  <si>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</si>
  <si>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</si>
  <si>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</si>
  <si>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</si>
  <si>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</si>
  <si>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</si>
  <si>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</si>
  <si>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</si>
  <si>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</si>
  <si>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</si>
  <si>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</si>
  <si>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</si>
  <si>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</si>
  <si>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</si>
  <si>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</si>
  <si>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</si>
  <si>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</si>
  <si>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</si>
  <si>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</si>
  <si>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</si>
  <si>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</si>
  <si>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</si>
  <si>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</si>
  <si>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</si>
  <si>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</si>
  <si>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</si>
  <si>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</si>
  <si>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</si>
  <si>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</si>
  <si>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</si>
  <si>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</si>
  <si>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</si>
  <si>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</si>
  <si>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</si>
  <si>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</si>
  <si>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</si>
  <si>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</si>
  <si>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</si>
  <si>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</si>
  <si>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</si>
  <si>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</si>
  <si>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</si>
  <si>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</si>
  <si>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</si>
  <si>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</si>
  <si>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</si>
  <si>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</si>
  <si>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</si>
  <si>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</si>
  <si>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</si>
  <si>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</si>
  <si>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</si>
  <si>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</si>
  <si>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</si>
  <si>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</si>
  <si>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</si>
  <si>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</si>
  <si>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</si>
  <si>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</si>
  <si>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</si>
  <si>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</si>
  <si>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</si>
  <si>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</si>
  <si>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</si>
  <si>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</si>
  <si>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</si>
  <si>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</si>
  <si>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</si>
  <si>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</si>
  <si>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</si>
  <si>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</si>
  <si>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</si>
  <si>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</si>
  <si>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</si>
  <si>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</si>
  <si>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</si>
  <si>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</si>
  <si>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</si>
  <si>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</si>
  <si>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</si>
  <si>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</si>
  <si>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</si>
  <si>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</si>
  <si>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</si>
  <si>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</si>
  <si>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</si>
  <si>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</si>
  <si>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</si>
  <si>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</si>
  <si>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</si>
  <si>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</si>
  <si>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</si>
  <si>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</si>
  <si>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</si>
  <si>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</si>
  <si>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</si>
  <si>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</si>
  <si>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</si>
  <si>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</si>
  <si>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</si>
  <si>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</si>
  <si>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</si>
  <si>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</si>
  <si>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</si>
  <si>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</si>
  <si>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</si>
  <si>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</si>
  <si>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</si>
  <si>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</si>
  <si>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</si>
  <si>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</si>
  <si>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</si>
  <si>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</si>
  <si>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</si>
  <si>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</si>
  <si>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</si>
  <si>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</si>
  <si>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</si>
  <si>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</si>
  <si>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</si>
  <si>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</si>
  <si>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</si>
  <si>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</si>
  <si>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</si>
  <si>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</si>
  <si>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</si>
  <si>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</si>
  <si>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</si>
  <si>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</si>
  <si>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</si>
  <si>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</si>
  <si>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</si>
  <si>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</si>
  <si>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</si>
  <si>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</si>
  <si>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</si>
  <si>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</si>
  <si>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</si>
  <si>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</si>
  <si>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</si>
  <si>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</si>
  <si>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</si>
  <si>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</si>
  <si>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</si>
  <si>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</si>
  <si>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</si>
  <si>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</si>
  <si>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</si>
  <si>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</si>
  <si>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</si>
  <si>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</si>
  <si>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</si>
  <si>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</si>
  <si>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</si>
  <si>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</si>
  <si>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</si>
  <si>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</si>
  <si>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</si>
  <si>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</si>
  <si>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</si>
  <si>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</si>
  <si>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</si>
  <si>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</si>
  <si>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</si>
  <si>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</si>
  <si>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</si>
  <si>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</si>
  <si>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</si>
  <si>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</si>
  <si>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</si>
  <si>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</si>
  <si>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</si>
  <si>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</si>
  <si>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</si>
  <si>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</si>
  <si>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</si>
  <si>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</si>
  <si>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</si>
  <si>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</si>
  <si>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</si>
  <si>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</si>
  <si>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</si>
  <si>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</si>
  <si>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</si>
  <si>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</si>
  <si>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</si>
  <si>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</si>
  <si>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</si>
  <si>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</si>
  <si>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</si>
  <si>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</si>
  <si>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</si>
  <si>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</si>
  <si>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</si>
  <si>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</si>
  <si>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</si>
  <si>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</si>
  <si>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</si>
  <si>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</si>
  <si>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</si>
  <si>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</si>
  <si>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</si>
  <si>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</si>
  <si>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</si>
  <si>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</si>
  <si>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</si>
  <si>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</si>
  <si>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</si>
  <si>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</si>
  <si>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</si>
  <si>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</si>
  <si>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</si>
  <si>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</si>
  <si>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</si>
  <si>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</si>
  <si>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</si>
  <si>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</si>
  <si>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</si>
  <si>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</si>
  <si>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</si>
  <si>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</si>
  <si>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</si>
  <si>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</si>
  <si>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</si>
  <si>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</si>
  <si>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</si>
  <si>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</si>
  <si>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</si>
  <si>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</si>
  <si>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</si>
  <si>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</si>
  <si>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</si>
  <si>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</si>
  <si>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</si>
  <si>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</si>
  <si>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</si>
  <si>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</si>
  <si>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</si>
  <si>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</si>
  <si>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</si>
  <si>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</si>
  <si>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</si>
  <si>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</si>
  <si>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</si>
  <si>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</si>
  <si>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</si>
  <si>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</si>
  <si>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</si>
  <si>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</si>
  <si>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</si>
  <si>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</si>
  <si>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</si>
  <si>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</si>
  <si>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</si>
  <si>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</si>
  <si>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</si>
  <si>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</si>
  <si>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</si>
  <si>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</si>
  <si>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</si>
  <si>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</si>
  <si>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</si>
  <si>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</si>
  <si>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</si>
  <si>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</si>
  <si>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</si>
  <si>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</si>
  <si>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</si>
  <si>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</si>
  <si>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</si>
  <si>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</si>
  <si>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</si>
  <si>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</si>
  <si>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</si>
  <si>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</si>
  <si>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</si>
  <si>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</si>
  <si>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</si>
  <si>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</si>
  <si>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</si>
  <si>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</si>
  <si>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</si>
  <si>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</si>
  <si>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</si>
  <si>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</si>
  <si>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</si>
  <si>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</si>
  <si>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</si>
  <si>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</si>
  <si>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</si>
  <si>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</si>
  <si>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</si>
  <si>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</si>
  <si>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</si>
  <si>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</si>
  <si>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</si>
  <si>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</si>
  <si>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</si>
  <si>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</si>
  <si>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</si>
  <si>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</si>
  <si>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</si>
  <si>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</si>
  <si>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</si>
  <si>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</si>
  <si>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</si>
  <si>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</si>
  <si>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</si>
  <si>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</si>
  <si>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</si>
  <si>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</si>
  <si>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</si>
  <si>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</si>
  <si>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</si>
  <si>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</si>
  <si>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</si>
  <si>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</si>
  <si>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</si>
  <si>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</si>
  <si>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</si>
  <si>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</si>
  <si>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</si>
  <si>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</si>
  <si>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</si>
  <si>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</si>
  <si>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</si>
  <si>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</si>
  <si>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</si>
  <si>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</si>
  <si>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</si>
  <si>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</si>
  <si>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</si>
  <si>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</si>
  <si>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</si>
  <si>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</si>
  <si>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</si>
  <si>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</si>
  <si>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</si>
  <si>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</si>
  <si>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</si>
  <si>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</si>
  <si>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</si>
  <si>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</si>
  <si>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</si>
  <si>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</si>
  <si>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</si>
  <si>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</si>
  <si>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</si>
  <si>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</si>
  <si>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</si>
  <si>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</si>
  <si>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</si>
  <si>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</si>
  <si>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</si>
  <si>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</si>
  <si>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</si>
  <si>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</si>
  <si>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</si>
  <si>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</si>
  <si>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</si>
  <si>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</si>
  <si>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</si>
  <si>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</si>
  <si>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</si>
  <si>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</si>
  <si>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</si>
  <si>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</si>
  <si>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</si>
  <si>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</si>
  <si>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</si>
  <si>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</si>
  <si>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</si>
  <si>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</si>
  <si>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</si>
  <si>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</si>
  <si>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</si>
  <si>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</si>
  <si>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</si>
  <si>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</si>
  <si>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</si>
  <si>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</si>
  <si>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</si>
  <si>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</si>
  <si>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</si>
  <si>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</si>
  <si>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</si>
  <si>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</si>
  <si>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</si>
  <si>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</si>
  <si>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</si>
  <si>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</si>
  <si>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</si>
  <si>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</si>
  <si>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</si>
  <si>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</si>
  <si>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</si>
  <si>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</si>
  <si>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</si>
  <si>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</si>
  <si>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</si>
  <si>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</si>
  <si>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</si>
  <si>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</si>
  <si>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</si>
  <si>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</si>
  <si>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</si>
  <si>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</si>
  <si>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</si>
  <si>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</si>
  <si>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</si>
  <si>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</si>
  <si>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</si>
  <si>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</si>
  <si>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</si>
  <si>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</si>
  <si>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</si>
  <si>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</si>
  <si>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</si>
  <si>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</si>
  <si>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</si>
  <si>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</si>
  <si>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</si>
  <si>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</si>
  <si>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</si>
  <si>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</si>
  <si>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</si>
  <si>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</si>
  <si>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</si>
  <si>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</si>
  <si>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</si>
  <si>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</si>
  <si>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</si>
  <si>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</si>
  <si>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</si>
  <si>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</si>
  <si>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</si>
  <si>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</si>
  <si>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</si>
  <si>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</si>
  <si>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</si>
  <si>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</si>
  <si>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</si>
  <si>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</si>
  <si>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</si>
  <si>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</si>
  <si>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</si>
  <si>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</si>
  <si>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</si>
  <si>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</si>
  <si>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</si>
  <si>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</si>
  <si>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</si>
  <si>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</si>
  <si>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</si>
  <si>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</si>
  <si>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</si>
  <si>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</si>
  <si>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</si>
  <si>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</si>
  <si>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</si>
  <si>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</si>
  <si>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</si>
  <si>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</si>
  <si>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</si>
  <si>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</si>
  <si>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</si>
  <si>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</si>
  <si>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</si>
  <si>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</si>
  <si>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</si>
  <si>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</si>
  <si>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</si>
  <si>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</si>
  <si>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</si>
  <si>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</si>
  <si>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</si>
  <si>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</si>
  <si>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</si>
  <si>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</si>
  <si>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</si>
  <si>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</si>
  <si>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</si>
  <si>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</si>
  <si>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</si>
  <si>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</si>
  <si>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</si>
  <si>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</si>
  <si>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</si>
  <si>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</si>
  <si>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</si>
  <si>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</si>
  <si>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</si>
  <si>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</si>
  <si>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</si>
  <si>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</si>
  <si>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</si>
  <si>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</si>
  <si>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</si>
  <si>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</si>
  <si>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</si>
  <si>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</si>
  <si>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</si>
  <si>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</si>
  <si>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</si>
  <si>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</si>
  <si>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</si>
  <si>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</si>
  <si>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</si>
  <si>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</si>
  <si>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</si>
  <si>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</si>
  <si>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</si>
  <si>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</si>
  <si>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</si>
  <si>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</si>
  <si>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</si>
  <si>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</si>
  <si>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</si>
  <si>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</si>
  <si>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</si>
  <si>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</si>
  <si>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</si>
  <si>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</si>
  <si>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</si>
  <si>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</si>
  <si>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</si>
  <si>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</si>
  <si>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</si>
  <si>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</si>
  <si>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</si>
  <si>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</si>
  <si>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</si>
  <si>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</si>
  <si>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</si>
  <si>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</si>
  <si>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</si>
  <si>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</si>
  <si>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</si>
  <si>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</si>
  <si>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</si>
  <si>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</si>
  <si>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</si>
  <si>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</si>
  <si>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</si>
  <si>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</si>
  <si>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</si>
  <si>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</si>
  <si>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</si>
  <si>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</si>
  <si>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</si>
  <si>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</si>
  <si>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</si>
  <si>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</si>
  <si>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</si>
  <si>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</si>
  <si>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</si>
  <si>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</si>
  <si>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</si>
  <si>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</si>
  <si>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</si>
  <si>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</si>
  <si>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</si>
  <si>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</si>
  <si>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</si>
  <si>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</si>
  <si>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</si>
  <si>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</si>
  <si>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</si>
  <si>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</si>
  <si>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</si>
  <si>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</si>
  <si>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</si>
  <si>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</si>
  <si>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</si>
  <si>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</si>
  <si>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</si>
  <si>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</si>
  <si>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</si>
  <si>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</si>
  <si>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</si>
  <si>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</si>
  <si>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</si>
  <si>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</si>
  <si>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</si>
  <si>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</si>
  <si>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</si>
  <si>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</si>
  <si>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</si>
  <si>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</si>
  <si>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</si>
  <si>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</si>
  <si>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</si>
  <si>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</si>
  <si>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</si>
  <si>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</si>
  <si>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</si>
  <si>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</si>
  <si>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</si>
  <si>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</si>
  <si>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</si>
  <si>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</si>
  <si>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</si>
  <si>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</si>
  <si>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</si>
  <si>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</si>
  <si>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</si>
  <si>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</si>
  <si>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</si>
  <si>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</si>
  <si>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</si>
  <si>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</si>
  <si>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</si>
  <si>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</si>
  <si>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</si>
  <si>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</si>
  <si>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</si>
  <si>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</si>
  <si>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</si>
  <si>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</si>
  <si>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</si>
  <si>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</si>
  <si>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</si>
  <si>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</si>
  <si>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</si>
  <si>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</si>
  <si>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</si>
  <si>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</si>
  <si>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</si>
  <si>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</si>
  <si>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</si>
  <si>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</si>
  <si>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</si>
  <si>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</si>
  <si>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</si>
  <si>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</si>
  <si>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</si>
  <si>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</si>
  <si>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</si>
  <si>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</si>
  <si>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</si>
  <si>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</si>
  <si>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</si>
  <si>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</si>
  <si>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</si>
  <si>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</si>
  <si>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</si>
  <si>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</si>
  <si>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</si>
  <si>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</si>
  <si>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</si>
  <si>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</si>
  <si>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</si>
  <si>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</si>
  <si>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</si>
  <si>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</si>
  <si>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</si>
  <si>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</si>
  <si>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</si>
  <si>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</si>
  <si>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</si>
  <si>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</si>
  <si>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</si>
  <si>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</si>
  <si>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</si>
  <si>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</si>
  <si>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</si>
  <si>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</si>
  <si>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</si>
  <si>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</si>
  <si>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</si>
  <si>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</si>
  <si>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</si>
  <si>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</si>
  <si>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</si>
  <si>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</si>
  <si>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</si>
  <si>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</si>
  <si>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</si>
  <si>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</si>
  <si>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</si>
  <si>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</si>
  <si>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</si>
  <si>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</si>
  <si>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</si>
  <si>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</si>
  <si>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</si>
  <si>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</si>
  <si>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</si>
  <si>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</si>
  <si>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</si>
  <si>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</si>
  <si>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</si>
  <si>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</si>
  <si>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</si>
  <si>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</si>
  <si>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</si>
  <si>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</si>
  <si>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</si>
  <si>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</si>
  <si>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</si>
  <si>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</si>
  <si>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</si>
  <si>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</si>
  <si>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</si>
  <si>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</si>
  <si>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</si>
  <si>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</si>
  <si>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</si>
  <si>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</si>
  <si>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</si>
  <si>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</si>
  <si>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</si>
  <si>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</si>
  <si>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</si>
  <si>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</si>
  <si>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</si>
  <si>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</si>
  <si>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</si>
  <si>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</si>
  <si>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</si>
  <si>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</si>
  <si>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</si>
  <si>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</si>
  <si>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</si>
  <si>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</si>
  <si>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</si>
  <si>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</si>
  <si>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</si>
  <si>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</si>
  <si>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</si>
  <si>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</si>
  <si>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</si>
  <si>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</si>
  <si>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</si>
  <si>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</si>
  <si>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</si>
  <si>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</si>
  <si>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</si>
  <si>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</si>
  <si>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</si>
  <si>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</si>
  <si>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</si>
  <si>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</si>
  <si>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</si>
  <si>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</si>
  <si>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</si>
  <si>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</si>
  <si>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</si>
  <si>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</si>
  <si>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</si>
  <si>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</si>
  <si>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</si>
  <si>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</si>
  <si>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</si>
  <si>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</si>
  <si>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</si>
  <si>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</si>
  <si>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</si>
  <si>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</si>
  <si>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</si>
  <si>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</si>
  <si>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</si>
  <si>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</si>
  <si>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</si>
  <si>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</si>
  <si>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</si>
  <si>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</si>
  <si>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</si>
  <si>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</si>
  <si>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</si>
  <si>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</si>
  <si>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</si>
  <si>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</si>
  <si>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</si>
  <si>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</si>
  <si>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</si>
  <si>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</si>
  <si>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</si>
  <si>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</si>
  <si>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</si>
  <si>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</si>
  <si>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</si>
  <si>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</si>
  <si>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</si>
  <si>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</si>
  <si>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</si>
  <si>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</si>
  <si>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</si>
  <si>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</si>
  <si>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</si>
  <si>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</si>
  <si>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</si>
  <si>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</si>
  <si>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</si>
  <si>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</si>
  <si>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</si>
  <si>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</si>
  <si>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</si>
  <si>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</si>
  <si>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</si>
  <si>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</si>
  <si>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</si>
  <si>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</si>
  <si>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</si>
  <si>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</si>
  <si>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</si>
  <si>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</si>
  <si>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</si>
  <si>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</si>
  <si>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</si>
  <si>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</si>
  <si>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Julio</t>
  </si>
  <si>
    <t xml:space="preserve">Julio Cesar 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</si>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</sst>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G163" activePane="topRight" state="frozen"/>
      <selection pane="topRight" activeCell="B169" sqref="B1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1365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1366</v>
      </c>
      <c r="BK148" s="19" t="s">
        <v>1367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1368</v>
      </c>
      <c r="BK149" s="18" t="s">
        <v>1369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1370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1371</v>
      </c>
      <c r="N150" s="141" t="s">
        <v>1372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1373</v>
      </c>
      <c r="W150" s="117" t="s">
        <v>1374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1375</v>
      </c>
      <c r="BK151" s="18" t="s">
        <v>1376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1365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1377</v>
      </c>
      <c r="BK152" s="19" t="s">
        <v>1378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1377</v>
      </c>
      <c r="BK153" s="19" t="s">
        <v>1379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1365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1377</v>
      </c>
      <c r="BK157" s="19" t="s">
        <v>1380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1365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1377</v>
      </c>
      <c r="BK158" s="19" t="s">
        <v>1381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1382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1383</v>
      </c>
      <c r="BK160" s="19" t="s">
        <v>1384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1377</v>
      </c>
      <c r="BK161" s="19" t="s">
        <v>1385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1365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1387</v>
      </c>
      <c r="BK162" s="19" t="s">
        <v>1388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1377</v>
      </c>
      <c r="BK163" s="18" t="s">
        <v>1389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1389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1375</v>
      </c>
      <c r="BK164" s="19" t="s">
        <v>1390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1371</v>
      </c>
      <c r="N166" s="141" t="s">
        <v>1372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1373</v>
      </c>
      <c r="W166" s="117" t="s">
        <v>1391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1392</v>
      </c>
      <c r="W167" s="117" t="s">
        <v>1393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1286</v>
      </c>
      <c r="W168" s="117" t="s">
        <v>1269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 t="s">
        <v>978</v>
      </c>
      <c r="E169" s="239">
        <v>129</v>
      </c>
      <c r="F169" s="142" t="s">
        <v>872</v>
      </c>
      <c r="G169" s="177" t="str">
        <f>IF(D169="","*",VLOOKUP(F169,BS_ATIVIDADE[],3,FALSE))</f>
        <v>SOLDA</v>
      </c>
      <c r="H169" s="200" t="s">
        <v>517</v>
      </c>
      <c r="I169" s="158" t="s">
        <v>517</v>
      </c>
      <c r="J169" s="141">
        <v>73</v>
      </c>
      <c r="K169" s="141">
        <v>278.5</v>
      </c>
      <c r="L169" s="117" t="s">
        <v>517</v>
      </c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169" s="118">
        <v>0.375</v>
      </c>
      <c r="P169" s="118">
        <v>6.25E-2</v>
      </c>
      <c r="Q169" s="117">
        <v>1</v>
      </c>
      <c r="R169" s="10" t="str">
        <f>IFERROR(_xlfn.XLOOKUP(F169, BS_ATIVIDADE[ATIVIDADE],BS_ATIVIDADE[UNIDADE] ), "*")</f>
        <v>Nº DE SOLDA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1394</v>
      </c>
      <c r="W169" s="117" t="s">
        <v>1182</v>
      </c>
      <c r="X169" s="116" t="s">
        <v>519</v>
      </c>
      <c r="Y169" s="143"/>
      <c r="Z169" s="116" t="s">
        <v>524</v>
      </c>
      <c r="AA169" s="117" t="s">
        <v>517</v>
      </c>
      <c r="AB169" s="115" t="s">
        <v>517</v>
      </c>
      <c r="AC169" s="115" t="s">
        <v>517</v>
      </c>
      <c r="AD169" s="119" t="s">
        <v>517</v>
      </c>
      <c r="AE169" s="117" t="s">
        <v>517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4" t="str">
        <f>BS_CONTROLE[[#This Row],[Local - Partida]]</f>
        <v>-</v>
      </c>
      <c r="AL169" s="34" t="str">
        <f>BS_CONTROLE[[#This Row],[Local - Encerramento]]</f>
        <v>-</v>
      </c>
      <c r="AM169" s="117" t="str">
        <f>IF(BS_CONTROLE[[#This Row],[Entre - Estações]]=0, "-", BS_CONTROLE[[#This Row],[Entre - Estações]])</f>
        <v>ZKY-ZZM</v>
      </c>
      <c r="AN169" s="117" t="str">
        <f>IF(BS_CONTROLE[[#This Row],[SB]]=0, "-", BS_CONTROLE[[#This Row],[SB]])</f>
        <v>ZKY282</v>
      </c>
      <c r="AO169" s="117">
        <f>IF(BS_CONTROLE[[#This Row],[SUB]]=0, "-", BS_CONTROLE[[#This Row],[SUB]])</f>
        <v>73</v>
      </c>
      <c r="AP169" s="117">
        <f>BS_CONTROLE[[#This Row],[KM - Inicio]]</f>
        <v>278.5</v>
      </c>
      <c r="AQ169" s="117">
        <f>BS_CONTROLE[[#This Row],[KM - Inicio]]</f>
        <v>278.5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Nº DE SOLDA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Julio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1395</v>
      </c>
      <c r="W170" s="117" t="s">
        <v>1396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2"/>
        <v/>
      </c>
    </row>
    <row r="173" spans="1:73">
      <c r="A173" s="50"/>
      <c r="B173" s="155">
        <v>45972</v>
      </c>
      <c r="C173" s="156">
        <f>IF(BS_CONTROLE[[#This Row],[DATA]]="","",WEEKNUM(BS_CONTROLE[[#This Row],[DATA]]))</f>
        <v>46</v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>
        <v>45972</v>
      </c>
      <c r="C178" s="156">
        <f>IF(BS_CONTROLE[[#This Row],[DATA]]="","",WEEKNUM(BS_CONTROLE[[#This Row],[DATA]]))</f>
        <v>46</v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1397</v>
      </c>
      <c r="V1" s="294"/>
      <c r="W1" s="294"/>
    </row>
    <row r="2" spans="1:23" s="91" customFormat="1">
      <c r="A2" s="94" t="s">
        <v>1398</v>
      </c>
      <c r="B2" s="94" t="s">
        <v>1399</v>
      </c>
      <c r="C2" s="94" t="s">
        <v>508</v>
      </c>
      <c r="D2" s="95" t="s">
        <v>1062</v>
      </c>
      <c r="E2" s="95" t="s">
        <v>1063</v>
      </c>
      <c r="F2" s="95" t="s">
        <v>1400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1401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Oportunidade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 t="str">
        <f>IF(SP_NORTE!B169="","*",SP_NORTE!B169)</f>
        <v>*</v>
      </c>
      <c r="G165" s="180" t="str">
        <f>IF(SP_NORTE!D169="","*",SP_NORTE!D169)</f>
        <v>JULIO (TP-697)</v>
      </c>
      <c r="H165" s="180" t="str">
        <f>IF(SP_NORTE!F169="","*",SP_NORTE!F169)</f>
        <v>PDM - SOLDA</v>
      </c>
      <c r="I165" s="180" t="str">
        <f>IF(SP_NORTE!H169="","*",SP_NORTE!H169)</f>
        <v>-</v>
      </c>
      <c r="J165" s="180" t="str">
        <f>IF(SP_NORTE!I169="","*",SP_NORTE!I169)</f>
        <v>-</v>
      </c>
      <c r="K165" s="171" t="str">
        <f>IF(SP_NORTE!M169="","*",SP_NORTE!M169)</f>
        <v>ZKY-ZZM</v>
      </c>
      <c r="L165" s="171" t="str">
        <f>IF(SP_NORTE!N169="","*",SP_NORTE!N169)</f>
        <v>ZKY282</v>
      </c>
      <c r="M165" s="172">
        <f>IF(SP_NORTE!J169="","*",SP_NORTE!J169)</f>
        <v>73</v>
      </c>
      <c r="N165" s="179">
        <f>IF(SP_NORTE!K169="","*",SP_NORTE!K169)</f>
        <v>278.5</v>
      </c>
      <c r="O165" s="179" t="str">
        <f>IF(SP_NORTE!L169="","*",SP_NORTE!L169)</f>
        <v>-</v>
      </c>
      <c r="P165" s="178">
        <f>IF(SP_NORTE!O169="","*",SP_NORTE!O169)</f>
        <v>0.375</v>
      </c>
      <c r="Q165" s="178">
        <f>IF(SP_NORTE!P169="","*",SP_NORTE!P169)</f>
        <v>6.25E-2</v>
      </c>
      <c r="R165" s="180" t="str">
        <f>IF(SP_NORTE!Q169="","*",CONCATENATE(SP_NORTE!Q169," ",SP_NORTE!R169))</f>
        <v>1 Nº DE SOLDA</v>
      </c>
      <c r="S165" s="180" t="str">
        <f>IF(SP_NORTE!V169="","*",SP_NORTE!V169)</f>
        <v>Julio</v>
      </c>
      <c r="T165" s="180" t="str">
        <f>IF(SP_NORTE!W169="","*",SP_NORTE!W169)</f>
        <v>Solda - Condicionado à temperatura</v>
      </c>
      <c r="U165" s="169" t="str">
        <f ca="1">_xlfn.XLOOKUP(G165&amp;$U$2,BS_CONTROLE[CHAVE],BS_CONTROLE[Quantidade_11],"-")</f>
        <v>-</v>
      </c>
      <c r="V165" s="169">
        <f ca="1">_xlfn.XLOOKUP(G165&amp;$V$2,BS_CONTROLE[CHAVE],BS_CONTROLE[Quantidade_11],"-")</f>
        <v>0</v>
      </c>
      <c r="W165" s="169">
        <f ca="1">_xlfn.XLOOKUP(G165&amp;$W$2,BS_CONTROLE[CHAVE],BS_CONTROLE[Quantidade_11],"-")</f>
        <v>0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>
        <f>IF(SP_NORTE!B171="","*",SP_NORTE!B171)</f>
        <v>45972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>
        <f>IF(SP_NORTE!B172="","*",SP_NORTE!B172)</f>
        <v>45972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>
        <f>IF(SP_NORTE!B173="","*",SP_NORTE!B173)</f>
        <v>45972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>
        <f>IF(SP_NORTE!B174="","*",SP_NORTE!B174)</f>
        <v>45972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>
        <f>IF(SP_NORTE!B175="","*",SP_NORTE!B175)</f>
        <v>45972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>
        <f>IF(SP_NORTE!B176="","*",SP_NORTE!B176)</f>
        <v>45972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>
        <f>IF(SP_NORTE!B177="","*",SP_NORTE!B177)</f>
        <v>45972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>
        <f>IF(SP_NORTE!B178="","*",SP_NORTE!B178)</f>
        <v>45972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1402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1403</v>
      </c>
      <c r="D5" s="296"/>
      <c r="E5" s="296"/>
      <c r="F5" s="296"/>
      <c r="G5" s="296"/>
      <c r="H5" s="296"/>
      <c r="I5" s="296"/>
      <c r="J5" s="297"/>
      <c r="K5" s="298" t="s">
        <v>1404</v>
      </c>
      <c r="L5" s="299"/>
      <c r="M5" s="299"/>
      <c r="N5" s="299"/>
      <c r="O5" s="300" t="s">
        <v>1405</v>
      </c>
      <c r="P5" s="301"/>
    </row>
    <row r="6" spans="1:16" s="81" customFormat="1" ht="15" customHeight="1">
      <c r="A6" s="73" t="s">
        <v>1400</v>
      </c>
      <c r="B6" s="82" t="s">
        <v>1399</v>
      </c>
      <c r="C6" s="83" t="s">
        <v>1062</v>
      </c>
      <c r="D6" s="84" t="s">
        <v>1063</v>
      </c>
      <c r="E6" s="83" t="s">
        <v>1406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1407</v>
      </c>
      <c r="M6" s="87" t="s">
        <v>708</v>
      </c>
      <c r="N6" s="88" t="s">
        <v>1057</v>
      </c>
      <c r="O6" s="204" t="s">
        <v>1100</v>
      </c>
      <c r="P6" s="149" t="s">
        <v>1408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Oportunidade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JULIO (TP-697)</v>
      </c>
      <c r="F169" s="90" t="str">
        <f>IF(SP_NORTE!H169="","*",SP_NORTE!H169)</f>
        <v>-</v>
      </c>
      <c r="G169" s="90" t="str">
        <f>IF(SP_NORTE!M169="","*",SP_NORTE!M169)</f>
        <v>ZKY-ZZM</v>
      </c>
      <c r="H169" s="129">
        <f>IF(SP_NORTE!K169="","*",SP_NORTE!K169)</f>
        <v>278.5</v>
      </c>
      <c r="I169" s="126">
        <f>IF(SP_NORTE!O169="","*",SP_NORTE!O169)</f>
        <v>0.375</v>
      </c>
      <c r="J169" s="126">
        <f>IF(SP_NORTE!P169="","*",SP_NORTE!P169)</f>
        <v>6.25E-2</v>
      </c>
      <c r="K169" s="90" t="str">
        <f>IF(SP_NORTE!AK169="","*",SP_NORTE!AK169)</f>
        <v>-</v>
      </c>
      <c r="L169" s="90" t="str">
        <f>IF(SP_NORTE!AM169="","*",SP_NORTE!AM169)</f>
        <v>ZKY-ZZM</v>
      </c>
      <c r="M169" s="90">
        <f>IF(SP_NORTE!AP169="","*",SP_NORTE!AP169)</f>
        <v>278.5</v>
      </c>
      <c r="N169" s="90" t="str">
        <f>IF(SP_NORTE!AM169="","*",SP_NORTE!AM169)</f>
        <v>ZKY-ZZM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>
        <f>IF(SP_NORTE!B173="","*",SP_NORTE!B173)</f>
        <v>45972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>
        <f>IF(SP_NORTE!B178="","*",SP_NORTE!B178)</f>
        <v>45972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1409</v>
      </c>
      <c r="C2" s="134" t="s">
        <v>1047</v>
      </c>
      <c r="D2" s="83" t="s">
        <v>1049</v>
      </c>
      <c r="E2" s="83" t="s">
        <v>1410</v>
      </c>
      <c r="F2" s="111" t="s">
        <v>1411</v>
      </c>
      <c r="G2" s="83" t="s">
        <v>1412</v>
      </c>
      <c r="H2" s="83" t="s">
        <v>1413</v>
      </c>
      <c r="I2" s="83" t="s">
        <v>1414</v>
      </c>
      <c r="J2" s="83" t="s">
        <v>1415</v>
      </c>
      <c r="K2" s="85" t="s">
        <v>1416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JULIO (TP-697)</v>
      </c>
      <c r="E131" s="106" t="str">
        <f>IF(SP_NORTE!H169="","*",SP_NORTE!H169)</f>
        <v>-</v>
      </c>
      <c r="F131" s="112" t="str">
        <f>IF(SP_NORTE!M169="","*",SP_NORTE!M169)</f>
        <v>ZKY-ZZM</v>
      </c>
      <c r="G131" s="107" t="str">
        <f>IF(SP_NORTE!I169="","*",SP_NORTE!I169)</f>
        <v>-</v>
      </c>
      <c r="H131" s="107" t="str">
        <f>IF(SP_NORTE!AB169="","*",SP_NORTE!AB169)</f>
        <v>-</v>
      </c>
      <c r="I131" s="107" t="str">
        <f>IF(SP_NORTE!AC169="","*",SP_NORTE!AC169)</f>
        <v>-</v>
      </c>
      <c r="J131" s="108" t="str">
        <f>IF(SP_NORTE!AA169="","*",SP_NORTE!AA169)</f>
        <v>-</v>
      </c>
      <c r="K131" s="109" t="str">
        <f>IF(SP_NORTE!AD169="","*",SP_NORTE!AD169)</f>
        <v>-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>
        <f>IF(SP_NORTE!B173="","*",SP_NORTE!B173)</f>
        <v>45972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>
        <f>IF(SP_NORTE!B178="","*",SP_NORTE!B178)</f>
        <v>45972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2025-11-10T17:27:16Z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