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57" documentId="8_{B6337239-1A00-434D-AAD0-422EA1FEB5AE}" xr6:coauthVersionLast="47" xr6:coauthVersionMax="47" xr10:uidLastSave="{9C97AB3B-9546-4342-AD97-D2912E7A363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9" i="1" l="1" a="1"/>
  <c r="N119" i="1"/>
  <c r="H118" i="1" a="1"/>
  <c r="H118" i="1"/>
  <c r="N118" i="1" a="1"/>
  <c r="N118" i="1"/>
  <c r="AY124" i="1"/>
  <c r="AJ124" i="1"/>
  <c r="G124" i="1"/>
  <c r="A124" i="1"/>
  <c r="G123" i="16"/>
  <c r="E123" i="11"/>
  <c r="D119" i="13"/>
  <c r="H122" i="1" a="1"/>
  <c r="H122" i="1"/>
  <c r="AY115" i="1"/>
  <c r="G115" i="1"/>
  <c r="A115" i="1"/>
  <c r="G114" i="16"/>
  <c r="E114" i="11"/>
  <c r="D110" i="13"/>
  <c r="T107" i="1" a="1"/>
  <c r="T107" i="1"/>
  <c r="S107" i="1" a="1"/>
  <c r="S107" i="1"/>
  <c r="N107" i="1" a="1"/>
  <c r="N107" i="1"/>
  <c r="M107" i="1" a="1"/>
  <c r="M107" i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L106" i="16"/>
  <c r="R107" i="1"/>
  <c r="R106" i="16" s="1"/>
  <c r="D106" i="16"/>
  <c r="E106" i="16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L111" i="16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L117" i="16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L118" i="16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L129" i="16"/>
  <c r="R130" i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2" i="1" l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V3" i="16" s="1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<sst xmlns="http://schemas.openxmlformats.org/spreadsheetml/2006/main" count="5081" uniqueCount="1476">
  <si>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</si>
  <si>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</si>
  <si>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</si>
  <si>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</si>
  <si>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</si>
  <si>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</si>
  <si>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</si>
  <si>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</si>
  <si>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</si>
  <si>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</si>
  <si>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</si>
  <si>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</si>
  <si>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</si>
  <si>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</si>
  <si>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</si>
  <si>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</si>
  <si>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</si>
  <si>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</si>
  <si>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</si>
  <si>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</si>
  <si>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</si>
  <si>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</si>
  <si>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</si>
  <si>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</si>
  <si>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</si>
  <si>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</si>
  <si>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</si>
  <si>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</si>
  <si>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</si>
  <si>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</si>
  <si>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</si>
  <si>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</si>
  <si>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</si>
  <si>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</si>
  <si>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</si>
  <si>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</si>
  <si>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</si>
  <si>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</si>
  <si>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</si>
  <si>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</si>
  <si>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</si>
  <si>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</si>
  <si>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</si>
  <si>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</si>
  <si>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</si>
  <si>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</si>
  <si>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</si>
  <si>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</si>
  <si>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</si>
  <si>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</si>
  <si>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</si>
  <si>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</si>
  <si>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</si>
  <si>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</si>
  <si>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</si>
  <si>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</si>
  <si>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</si>
  <si>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</si>
  <si>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</si>
  <si>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</si>
  <si>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</si>
  <si>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</si>
  <si>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</si>
  <si>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</si>
  <si>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</si>
  <si>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</si>
  <si>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</si>
  <si>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</si>
  <si>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</si>
  <si>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</si>
  <si>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</si>
  <si>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</si>
  <si>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</si>
  <si>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</si>
  <si>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</si>
  <si>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</si>
  <si>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</si>
  <si>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</si>
  <si>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</si>
  <si>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</si>
  <si>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</si>
  <si>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</si>
  <si>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</si>
  <si>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</si>
  <si>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</si>
  <si>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</si>
  <si>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</si>
  <si>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</si>
  <si>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</si>
  <si>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</si>
  <si>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</si>
  <si>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</si>
  <si>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</si>
  <si>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</si>
  <si>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</si>
  <si>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</si>
  <si>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</si>
  <si>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</si>
  <si>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</si>
  <si>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</si>
  <si>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</si>
  <si>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</si>
  <si>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</si>
  <si>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</si>
  <si>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</si>
  <si>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</si>
  <si>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</si>
  <si>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</si>
  <si>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</si>
  <si>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</si>
  <si>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</si>
  <si>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</si>
  <si>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</si>
  <si>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</si>
  <si>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</si>
  <si>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</si>
  <si>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</si>
  <si>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</si>
  <si>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</si>
  <si>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</si>
  <si>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</si>
  <si>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</si>
  <si>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</si>
  <si>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</si>
  <si>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</si>
  <si>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</si>
  <si>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</si>
  <si>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</si>
  <si>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</si>
  <si>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</si>
  <si>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</si>
  <si>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</si>
  <si>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</si>
  <si>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</si>
  <si>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</si>
  <si>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</si>
  <si>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</si>
  <si>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</si>
  <si>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</si>
  <si>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</si>
  <si>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</si>
  <si>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</si>
  <si>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</si>
  <si>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</si>
  <si>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</si>
  <si>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</si>
  <si>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</si>
  <si>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</si>
  <si>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</si>
  <si>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</si>
  <si>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</si>
  <si>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</si>
  <si>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</si>
  <si>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</si>
  <si>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</si>
  <si>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</si>
  <si>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</si>
  <si>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</si>
  <si>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</si>
  <si>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</si>
  <si>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</si>
  <si>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</si>
  <si>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</si>
  <si>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</si>
  <si>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</si>
  <si>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</si>
  <si>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</si>
  <si>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</si>
  <si>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</si>
  <si>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</si>
  <si>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</si>
  <si>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</si>
  <si>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</si>
  <si>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</si>
  <si>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</si>
  <si>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</si>
  <si>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</si>
  <si>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</si>
  <si>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</si>
  <si>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</si>
  <si>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</si>
  <si>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</si>
  <si>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</si>
  <si>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</si>
  <si>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</si>
  <si>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</si>
  <si>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</si>
  <si>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</si>
  <si>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</si>
  <si>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</si>
  <si>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</si>
  <si>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</si>
  <si>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</si>
  <si>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</si>
  <si>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</si>
  <si>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</si>
  <si>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</si>
  <si>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</si>
  <si>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</si>
  <si>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</si>
  <si>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</si>
  <si>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</si>
  <si>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</si>
  <si>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</si>
  <si>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</si>
  <si>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</si>
  <si>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</si>
  <si>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</si>
  <si>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</si>
  <si>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</si>
  <si>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</si>
  <si>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</si>
  <si>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</si>
  <si>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</si>
  <si>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</si>
  <si>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</si>
  <si>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</si>
  <si>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</si>
  <si>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</si>
  <si>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</si>
  <si>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</si>
  <si>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</si>
  <si>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</si>
  <si>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</si>
  <si>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</si>
  <si>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</si>
  <si>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</si>
  <si>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</si>
  <si>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</si>
  <si>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</si>
  <si>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</si>
  <si>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</si>
  <si>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</si>
  <si>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</si>
  <si>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</si>
  <si>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</si>
  <si>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</si>
  <si>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</si>
  <si>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</si>
  <si>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</si>
  <si>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</si>
  <si>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</si>
  <si>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</si>
  <si>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</si>
  <si>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</si>
  <si>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</si>
  <si>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</si>
  <si>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</si>
  <si>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</si>
  <si>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</si>
  <si>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</si>
  <si>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</si>
  <si>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</si>
  <si>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</si>
  <si>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</si>
  <si>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</si>
  <si>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</si>
  <si>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</si>
  <si>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</si>
  <si>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</si>
  <si>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</si>
  <si>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</si>
  <si>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</si>
  <si>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</si>
  <si>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</si>
  <si>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</si>
  <si>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</si>
  <si>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</si>
  <si>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</si>
  <si>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</si>
  <si>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</si>
  <si>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</si>
  <si>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</si>
  <si>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</si>
  <si>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</si>
  <si>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</si>
  <si>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</si>
  <si>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</si>
  <si>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</si>
  <si>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</si>
  <si>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</si>
  <si>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</si>
  <si>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</si>
  <si>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</si>
  <si>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</si>
  <si>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</si>
  <si>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</si>
  <si>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</si>
  <si>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</si>
  <si>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</si>
  <si>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</si>
  <si>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</si>
  <si>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</si>
  <si>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</si>
  <si>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</si>
  <si>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</si>
  <si>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</si>
  <si>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</si>
  <si>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</si>
  <si>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</si>
  <si>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</si>
  <si>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</si>
  <si>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</si>
  <si>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</si>
  <si>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</si>
  <si>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</si>
  <si>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</si>
  <si>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</si>
  <si>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</si>
  <si>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</si>
  <si>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</si>
  <si>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</si>
  <si>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</si>
  <si>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</si>
  <si>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</si>
  <si>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</si>
  <si>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</si>
  <si>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</si>
  <si>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</si>
  <si>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</si>
  <si>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</si>
  <si>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</si>
  <si>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</si>
  <si>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</si>
  <si>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</si>
  <si>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</si>
  <si>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</si>
  <si>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</si>
  <si>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</si>
  <si>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</si>
  <si>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</si>
  <si>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</si>
  <si>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</si>
  <si>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</si>
  <si>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</si>
  <si>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</si>
  <si>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</si>
  <si>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</si>
  <si>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</si>
  <si>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</si>
  <si>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</si>
  <si>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</si>
  <si>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</si>
  <si>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</si>
  <si>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</si>
  <si>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</si>
  <si>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</si>
  <si>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</si>
  <si>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</si>
  <si>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</si>
  <si>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</si>
  <si>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</si>
  <si>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</si>
  <si>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</si>
  <si>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</si>
  <si>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</si>
  <si>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</si>
  <si>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</si>
  <si>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</si>
  <si>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</si>
  <si>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</si>
  <si>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</si>
  <si>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</si>
  <si>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</si>
  <si>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</si>
  <si>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</si>
  <si>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</si>
  <si>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</si>
  <si>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</si>
  <si>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</si>
  <si>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</si>
  <si>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</si>
  <si>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</si>
  <si>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</si>
  <si>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</si>
  <si>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</si>
  <si>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</si>
  <si>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</si>
  <si>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</si>
  <si>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</si>
  <si>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</si>
  <si>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</si>
  <si>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</si>
  <si>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</si>
  <si>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</si>
  <si>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</si>
  <si>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</si>
  <si>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</si>
  <si>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</si>
  <si>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</si>
  <si>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</si>
  <si>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</si>
  <si>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</si>
  <si>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</si>
  <si>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</si>
  <si>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</si>
  <si>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</si>
  <si>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</si>
  <si>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</si>
  <si>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</si>
  <si>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</si>
  <si>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</si>
  <si>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</si>
  <si>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</si>
  <si>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</si>
  <si>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</si>
  <si>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</si>
  <si>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</si>
  <si>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</si>
  <si>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</si>
  <si>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</si>
  <si>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</si>
  <si>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</si>
  <si>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</si>
  <si>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</si>
  <si>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</si>
  <si>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</si>
  <si>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</si>
  <si>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</si>
  <si>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</si>
  <si>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</si>
  <si>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</si>
  <si>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</si>
  <si>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</si>
  <si>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</si>
  <si>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</si>
  <si>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</si>
  <si>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</si>
  <si>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</si>
  <si>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</si>
  <si>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</si>
  <si>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</si>
  <si>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</si>
  <si>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</si>
  <si>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</si>
  <si>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</si>
  <si>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</si>
  <si>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</si>
  <si>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</si>
  <si>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</si>
  <si>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</si>
  <si>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</si>
  <si>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</si>
  <si>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</si>
  <si>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</si>
  <si>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</si>
  <si>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</si>
  <si>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</si>
  <si>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</si>
  <si>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</si>
  <si>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</si>
  <si>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</si>
  <si>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</si>
  <si>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</si>
  <si>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</si>
  <si>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</si>
  <si>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</si>
  <si>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</si>
  <si>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</si>
  <si>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</si>
  <si>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</si>
  <si>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</si>
  <si>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</si>
  <si>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</si>
  <si>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</si>
  <si>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</si>
  <si>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</si>
  <si>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</si>
  <si>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</si>
  <si>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</si>
  <si>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</si>
  <si>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</si>
  <si>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</si>
  <si>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</si>
  <si>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</si>
  <si>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</si>
  <si>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</si>
  <si>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</si>
  <si>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</si>
  <si>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</si>
  <si>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</si>
  <si>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</si>
  <si>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</si>
  <si>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</si>
  <si>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</si>
  <si>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</si>
  <si>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</si>
  <si>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</si>
  <si>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</si>
  <si>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</si>
  <si>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</si>
  <si>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</si>
  <si>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</si>
  <si>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</si>
  <si>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</si>
  <si>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</si>
  <si>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</si>
  <si>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</si>
  <si>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</si>
  <si>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</si>
  <si>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</si>
  <si>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</si>
  <si>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</si>
  <si>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</si>
  <si>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</si>
  <si>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</si>
  <si>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</si>
  <si>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</si>
  <si>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</si>
  <si>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</si>
  <si>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</si>
  <si>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</si>
  <si>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</si>
  <si>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</si>
  <si>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</si>
  <si>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</si>
  <si>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</si>
  <si>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</si>
  <si>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</si>
  <si>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</si>
  <si>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</si>
  <si>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</si>
  <si>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</si>
  <si>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</si>
  <si>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</si>
  <si>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</si>
  <si>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</si>
  <si>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</si>
  <si>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</si>
  <si>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</si>
  <si>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</si>
  <si>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</si>
  <si>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</si>
  <si>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</si>
  <si>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</si>
  <si>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</si>
  <si>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</si>
  <si>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</si>
  <si>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</si>
  <si>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</si>
  <si>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</si>
  <si>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</si>
  <si>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</si>
  <si>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</si>
  <si>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</si>
  <si>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</si>
  <si>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</si>
  <si>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</si>
  <si>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</si>
  <si>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</si>
  <si>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</si>
  <si>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</si>
  <si>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</si>
  <si>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</si>
  <si>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</si>
  <si>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</si>
  <si>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</si>
  <si>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</si>
  <si>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</si>
  <si>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</si>
  <si>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</si>
  <si>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</si>
  <si>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</si>
  <si>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</si>
  <si>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</si>
  <si>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</si>
  <si>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</si>
  <si>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</si>
  <si>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</si>
  <si>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</si>
  <si>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</si>
  <si>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</si>
  <si>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</si>
  <si>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</si>
  <si>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</si>
  <si>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</si>
  <si>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</si>
  <si>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</si>
  <si>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</si>
  <si>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</si>
  <si>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</si>
  <si>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</si>
  <si>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</si>
  <si>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</si>
  <si>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</si>
  <si>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</si>
  <si>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</si>
  <si>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</si>
  <si>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</si>
  <si>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</si>
  <si>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</si>
  <si>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</si>
  <si>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</si>
  <si>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</si>
  <si>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</si>
  <si>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</si>
  <si>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</si>
  <si>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</si>
  <si>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</si>
  <si>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</si>
  <si>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</si>
  <si>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</si>
  <si>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</si>
  <si>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</si>
  <si>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</si>
  <si>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</si>
  <si>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</si>
  <si>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</si>
  <si>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</si>
  <si>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</si>
  <si>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</si>
  <si>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</si>
  <si>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</si>
  <si>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</si>
  <si>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</si>
  <si>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</si>
  <si>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</si>
  <si>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</si>
  <si>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</si>
  <si>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</si>
  <si>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</si>
  <si>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</si>
  <si>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</si>
  <si>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</si>
  <si>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</si>
  <si>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</si>
  <si>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</si>
  <si>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</si>
  <si>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</si>
  <si>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</si>
  <si>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</si>
  <si>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</si>
  <si>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</si>
  <si>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</si>
  <si>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</si>
  <si>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</si>
  <si>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</si>
  <si>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</si>
  <si>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</si>
  <si>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</si>
  <si>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</si>
  <si>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</si>
  <si>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</si>
  <si>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</si>
  <si>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</si>
  <si>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</si>
  <si>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</si>
  <si>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</si>
  <si>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</si>
  <si>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</si>
  <si>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</si>
  <si>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</si>
  <si>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</si>
  <si>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</si>
  <si>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</si>
  <si>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</si>
  <si>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</si>
  <si>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</si>
  <si>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</si>
  <si>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</si>
  <si>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</si>
  <si>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</si>
  <si>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</si>
  <si>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</si>
  <si>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</si>
  <si>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</si>
  <si>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</si>
  <si>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</si>
  <si>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</si>
  <si>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</si>
  <si>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</si>
  <si>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</si>
  <si>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</si>
  <si>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</si>
  <si>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</si>
  <si>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</si>
  <si>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</si>
  <si>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</si>
  <si>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</si>
  <si>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</si>
  <si>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</si>
  <si>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</si>
  <si>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</si>
  <si>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</si>
  <si>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</si>
  <si>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</si>
  <si>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</si>
  <si>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</si>
  <si>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</si>
  <si>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</si>
  <si>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</si>
  <si>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</si>
  <si>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</si>
  <si>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</si>
  <si>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</si>
  <si>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</si>
  <si>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</si>
  <si>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</si>
  <si>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</si>
  <si>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</si>
  <si>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</si>
  <si>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</si>
  <si>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</si>
  <si>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</si>
  <si>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</si>
  <si>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</si>
  <si>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</si>
  <si>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</si>
  <si>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</si>
  <si>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</si>
  <si>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</si>
  <si>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</si>
  <si>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</si>
  <si>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</si>
  <si>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</si>
  <si>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</si>
  <si>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</si>
  <si>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</si>
  <si>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</si>
  <si>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</si>
  <si>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</si>
  <si>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</si>
  <si>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</si>
  <si>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</si>
  <si>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</si>
  <si>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</si>
  <si>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</si>
  <si>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</si>
  <si>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</si>
  <si>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</si>
  <si>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</si>
  <si>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</si>
  <si>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</si>
  <si>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</si>
  <si>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</si>
  <si>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</si>
  <si>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</si>
  <si>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</si>
  <si>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</si>
  <si>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</si>
  <si>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</si>
  <si>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</si>
  <si>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</si>
  <si>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</si>
  <si>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</si>
  <si>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</si>
  <si>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</si>
  <si>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</si>
  <si>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</si>
  <si>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</si>
  <si>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</si>
  <si>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</si>
  <si>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</si>
  <si>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</si>
  <si>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</si>
  <si>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</si>
  <si>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</si>
  <si>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</si>
  <si>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</si>
  <si>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</si>
  <si>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</si>
  <si>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</si>
  <si>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</si>
  <si>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</si>
  <si>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</si>
  <si>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</si>
  <si>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</si>
  <si>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</si>
  <si>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</si>
  <si>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</si>
  <si>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</si>
  <si>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</si>
  <si>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</si>
  <si>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</si>
  <si>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</si>
  <si>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</si>
  <si>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</si>
  <si>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</si>
  <si>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</si>
  <si>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</si>
  <si>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</si>
  <si>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</si>
  <si>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</si>
  <si>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</si>
  <si>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</si>
  <si>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</si>
  <si>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</si>
  <si>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</si>
  <si>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</si>
  <si>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</si>
  <si>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</si>
  <si>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</si>
  <si>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</si>
  <si>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</si>
  <si>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</si>
  <si>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</si>
  <si>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</si>
  <si>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</si>
  <si>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</si>
  <si>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</si>
  <si>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</si>
  <si>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</si>
  <si>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</si>
  <si>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</si>
  <si>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</si>
  <si>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</si>
  <si>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</si>
  <si>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</si>
  <si>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</si>
  <si>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</si>
  <si>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</si>
  <si>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</si>
  <si>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</si>
  <si>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</si>
  <si>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</si>
  <si>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</si>
  <si>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</si>
  <si>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</si>
  <si>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</si>
  <si>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</si>
  <si>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</si>
  <si>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</si>
  <si>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</si>
  <si>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</si>
  <si>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</si>
  <si>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</si>
  <si>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</si>
  <si>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</si>
  <si>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</si>
  <si>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</si>
  <si>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</si>
  <si>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</si>
  <si>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</si>
  <si>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</si>
  <si>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</si>
  <si>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</si>
  <si>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</si>
  <si>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</si>
  <si>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</si>
  <si>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</si>
  <si>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</si>
  <si>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</si>
  <si>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</si>
  <si>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</si>
  <si>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</si>
  <si>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</si>
  <si>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</si>
  <si>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</si>
  <si>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</si>
  <si>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</si>
  <si>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</si>
  <si>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</si>
  <si>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</si>
  <si>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</si>
  <si>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</si>
  <si>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</si>
  <si>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</si>
  <si>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</si>
  <si>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</si>
  <si>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</si>
  <si>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</si>
  <si>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</si>
  <si>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</si>
  <si>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</si>
  <si>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</si>
  <si>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</si>
  <si>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</si>
  <si>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</si>
  <si>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</si>
  <si>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</si>
  <si>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</si>
  <si>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</si>
  <si>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</si>
  <si>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</si>
  <si>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</si>
  <si>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</si>
  <si>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</si>
  <si>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</si>
  <si>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</si>
  <si>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</si>
  <si>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</si>
  <si>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</si>
  <si>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</si>
  <si>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</si>
  <si>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</si>
  <si>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</si>
  <si>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</si>
  <si>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</si>
  <si>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</si>
  <si>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</si>
  <si>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</si>
  <si>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</si>
  <si>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</si>
  <si>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</si>
  <si>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</si>
  <si>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</si>
  <si>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</si>
  <si>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</si>
  <si>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</si>
  <si>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</si>
  <si>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</si>
  <si>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</si>
  <si>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</si>
  <si>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</si>
  <si>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</si>
  <si>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</si>
  <si>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</si>
  <si>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</si>
  <si>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</si>
  <si>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</si>
  <si>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</si>
  <si>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</si>
  <si>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</si>
  <si>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</si>
  <si>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</si>
  <si>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</si>
  <si>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</si>
  <si>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</si>
  <si>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</si>
  <si>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</si>
  <si>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</si>
  <si>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</si>
  <si>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</si>
  <si>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</si>
  <si>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</si>
  <si>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</si>
  <si>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</si>
  <si>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</si>
  <si>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</si>
  <si>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</si>
  <si>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</si>
  <si>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</si>
  <si>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</si>
  <si>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</si>
  <si>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</si>
  <si>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</si>
  <si>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</si>
  <si>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</si>
  <si>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</si>
  <si>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</si>
  <si>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</si>
  <si>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</si>
  <si>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</si>
  <si>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</si>
  <si>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</si>
  <si>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</si>
  <si>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</si>
  <si>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</si>
  <si>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</si>
  <si>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</si>
  <si>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</si>
  <si>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</si>
  <si>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</si>
  <si>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</si>
  <si>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</si>
  <si>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</si>
  <si>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</si>
  <si>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</si>
  <si>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</si>
  <si>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</si>
  <si>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</si>
  <si>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</si>
  <si>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</si>
  <si>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</si>
  <si>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</si>
  <si>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</si>
  <si>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</si>
  <si>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</si>
  <si>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</si>
  <si>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</si>
  <si>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</si>
  <si>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</si>
  <si>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</si>
  <si>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</si>
  <si>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</si>
  <si>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</si>
  <si>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</si>
  <si>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</si>
  <si>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</si>
  <si>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</si>
  <si>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</si>
  <si>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</si>
  <si>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</si>
  <si>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</si>
  <si>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</si>
  <si>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</si>
  <si>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</si>
  <si>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</si>
  <si>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</si>
  <si>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</si>
  <si>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</si>
  <si>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</si>
  <si>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</si>
  <si>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</si>
  <si>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</si>
  <si>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</si>
  <si>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</si>
  <si>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</si>
  <si>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</si>
  <si>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</si>
  <si>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</si>
  <si>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</si>
  <si>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</si>
  <si>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</si>
  <si>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</si>
  <si>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</si>
  <si>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</si>
  <si>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</si>
  <si>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</si>
  <si>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</si>
  <si>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</si>
  <si>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</si>
  <si>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</si>
  <si>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</si>
  <si>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</si>
  <si>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</si>
  <si>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</si>
  <si>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</si>
  <si>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</si>
  <si>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</si>
  <si>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</si>
  <si>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</si>
  <si>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</si>
  <si>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</si>
  <si>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</si>
  <si>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</si>
  <si>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</si>
  <si>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</si>
  <si>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</si>
  <si>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</si>
  <si>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</si>
  <si>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</si>
  <si>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</si>
  <si>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</si>
  <si>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</si>
  <si>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</si>
  <si>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</si>
  <si>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</si>
  <si>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</si>
  <si>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</si>
  <si>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</si>
  <si>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</si>
  <si>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</si>
  <si>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</si>
  <si>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</si>
  <si>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</si>
  <si>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</si>
  <si>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</si>
  <si>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</si>
  <si>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</si>
  <si>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</si>
  <si>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</si>
  <si>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</si>
  <si>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</si>
  <si>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</si>
  <si>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</si>
  <si>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</si>
  <si>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</si>
  <si>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</si>
  <si>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</si>
  <si>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</si>
  <si>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</si>
  <si>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</si>
  <si>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</si>
  <si>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</si>
  <si>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</si>
  <si>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</si>
  <si>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</si>
  <si>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</si>
  <si>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</si>
  <si>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</si>
  <si>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</si>
  <si>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</si>
  <si>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</si>
  <si>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</si>
  <si>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</si>
  <si>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</si>
  <si>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</si>
  <si>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</si>
  <si>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</si>
  <si>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</si>
  <si>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</si>
  <si>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</si>
  <si>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</si>
  <si>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</si>
  <si>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</si>
  <si>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</si>
  <si>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</si>
  <si>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</si>
  <si>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</si>
  <si>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</si>
  <si>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</si>
  <si>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</si>
  <si>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</si>
  <si>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</si>
  <si>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</si>
  <si>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</si>
  <si>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</si>
  <si>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</si>
  <si>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</si>
  <si>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</si>
  <si>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</si>
  <si>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</si>
  <si>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</si>
  <si>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</si>
  <si>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</si>
  <si>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</si>
  <si>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</si>
  <si>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</si>
  <si>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</si>
  <si>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</si>
  <si>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</si>
  <si>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</si>
  <si>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</si>
  <si>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</si>
  <si>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</si>
  <si>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</si>
  <si>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</si>
  <si>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</si>
  <si>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</si>
  <si>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</si>
  <si>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</si>
  <si>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</si>
  <si>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</si>
  <si>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</si>
  <si>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</si>
  <si>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</si>
  <si>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</si>
  <si>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</si>
  <si>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</si>
  <si>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</si>
  <si>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</si>
  <si>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</si>
  <si>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</si>
  <si>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</si>
  <si>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</si>
  <si>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</si>
  <si>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</si>
  <si>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</si>
  <si>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</si>
  <si>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</si>
  <si>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</si>
  <si>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</si>
  <si>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</si>
  <si>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</si>
  <si>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</si>
  <si>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</si>
  <si>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</si>
  <si>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</si>
  <si>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</si>
  <si>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</si>
  <si>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</si>
  <si>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</si>
  <si>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</si>
  <si>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</si>
  <si>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</si>
  <si>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</si>
  <si>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</si>
  <si>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</si>
  <si>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</si>
  <si>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</si>
  <si>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</si>
  <si>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</si>
  <si>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</si>
  <si>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</si>
  <si>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</si>
  <si>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</si>
  <si>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</si>
  <si>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</si>
  <si>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</si>
  <si>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</si>
  <si>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</si>
  <si>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</si>
  <si>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</si>
  <si>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</si>
  <si>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</si>
  <si>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</si>
  <si>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</si>
  <si>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</si>
  <si>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</si>
  <si>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</si>
  <si>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</si>
  <si>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</si>
  <si>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</si>
  <si>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</si>
  <si>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</si>
  <si>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</si>
  <si>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</si>
  <si>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</si>
  <si>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</si>
  <si>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</si>
  <si>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</si>
  <si>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</si>
  <si>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</si>
  <si>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</si>
  <si>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</si>
  <si>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</si>
  <si>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</si>
  <si>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</si>
  <si>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</si>
  <si>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</si>
  <si>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</si>
  <si>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</si>
  <si>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</si>
  <si>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</si>
  <si>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</si>
  <si>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</si>
  <si>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</si>
  <si>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</si>
  <si>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</si>
  <si>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</si>
  <si>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</si>
  <si>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</si>
  <si>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</si>
  <si>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</si>
  <si>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</si>
  <si>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</si>
  <si>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</si>
  <si>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</si>
  <si>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</si>
  <si>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</si>
  <si>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</si>
  <si>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</si>
  <si>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</si>
  <si>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</si>
  <si>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</si>
  <si>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</si>
  <si>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</si>
  <si>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</si>
  <si>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</si>
  <si>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</si>
  <si>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</si>
  <si>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</si>
  <si>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</si>
  <si>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</si>
  <si>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</si>
  <si>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</si>
  <si>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</si>
  <si>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</si>
  <si>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</si>
  <si>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</si>
  <si>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</si>
  <si>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</si>
  <si>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</si>
  <si>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</si>
  <si>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</si>
  <si>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</si>
  <si>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</si>
  <si>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</si>
  <si>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</si>
  <si>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</si>
  <si>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</si>
  <si>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</si>
  <si>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</si>
  <si>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</si>
  <si>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</si>
  <si>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</si>
  <si>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</si>
  <si>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</si>
  <si>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</si>
  <si>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</si>
  <si>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</si>
  <si>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</si>
  <si>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</si>
  <si>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</si>
  <si>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</si>
  <si>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</si>
  <si>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</si>
  <si>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</si>
  <si>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</si>
  <si>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</si>
  <si>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</si>
  <si>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</si>
  <si>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</si>
  <si>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</si>
  <si>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</si>
  <si>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</si>
  <si>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</si>
  <si>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</si>
  <si>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</si>
  <si>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</si>
  <si>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</si>
  <si>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</si>
  <si>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</si>
  <si>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</si>
  <si>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</si>
  <si>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</si>
  <si>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</si>
  <si>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</si>
  <si>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</si>
  <si>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</si>
  <si>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</si>
  <si>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</si>
  <si>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</si>
  <si>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</si>
  <si>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</si>
  <si>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</si>
  <si>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</si>
  <si>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</si>
  <si>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</si>
  <si>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</si>
  <si>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</si>
  <si>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</si>
  <si>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</si>
  <si>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</si>
  <si>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</si>
  <si>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</si>
  <si>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</si>
  <si>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</si>
  <si>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</si>
  <si>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</si>
  <si>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</si>
  <si>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</si>
  <si>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</si>
  <si>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</si>
  <si>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</si>
  <si>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</si>
  <si>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</si>
  <si>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</si>
  <si>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</si>
  <si>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</si>
  <si>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</si>
  <si>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</si>
  <si>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</si>
  <si>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</si>
  <si>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</si>
  <si>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</si>
  <si>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</si>
  <si>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</si>
  <si>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</si>
  <si>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</si>
  <si>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</si>
  <si>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</si>
  <si>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</si>
  <si>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</si>
  <si>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</si>
  <si>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</si>
  <si>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</si>
  <si>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</si>
  <si>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</si>
  <si>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</si>
  <si>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</si>
  <si>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</si>
  <si>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</si>
  <si>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</si>
  <si>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</si>
  <si>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</si>
  <si>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</si>
  <si>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</si>
  <si>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</si>
  <si>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</si>
  <si>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</si>
  <si>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</si>
  <si>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</si>
  <si>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</si>
  <si>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</si>
  <si>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</si>
  <si>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</si>
  <si>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</si>
  <si>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</si>
  <si>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</si>
  <si>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</si>
  <si>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</si>
  <si>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</si>
  <si>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</si>
  <si>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</si>
  <si>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</si>
  <si>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</si>
  <si>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</si>
  <si>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</si>
  <si>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</si>
  <si>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</si>
  <si>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</si>
  <si>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</si>
  <si>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</si>
  <si>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</si>
  <si>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</si>
  <si>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</si>
  <si>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</si>
  <si>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</si>
  <si>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</si>
  <si>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</si>
  <si>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</si>
  <si>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</si>
  <si>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</si>
  <si>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</si>
  <si>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</si>
  <si>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</si>
  <si>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</si>
  <si>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</si>
  <si>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</si>
  <si>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</si>
  <si>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</si>
  <si>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</si>
  <si>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</si>
  <si>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</si>
  <si>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</si>
  <si>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</si>
  <si>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</si>
  <si>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</si>
  <si>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</si>
  <si>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</si>
  <si>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</si>
  <si>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</si>
  <si>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</si>
  <si>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</si>
  <si>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</si>
  <si>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</si>
  <si>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</si>
  <si>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</si>
  <si>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</si>
  <si>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</si>
  <si>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</si>
  <si>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TINPAT2</t>
  </si>
  <si>
    <t>Herbert</t>
  </si>
  <si>
    <t>Descarga de 3 barras km 109</t>
  </si>
  <si>
    <t>MC1 11:29h, manobrando</t>
  </si>
  <si>
    <t>FErnanda</t>
  </si>
  <si>
    <t>Inspeção RIV - vma 45 km/h - inspeção nos pátios a 30 km/h</t>
  </si>
  <si>
    <t>MC1 10:27h - previsão de licenca as 14h</t>
  </si>
  <si>
    <t>MC1 as 08:10 - Em intervalo das 10:02h as 13:02h</t>
  </si>
  <si>
    <t>TIN-TCS</t>
  </si>
  <si>
    <t>74/093761-094842cv  8 barras</t>
  </si>
  <si>
    <t>TOM-TGR</t>
  </si>
  <si>
    <t>TOMTGR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</si>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</sst>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4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S1" activePane="topRight" state="frozen"/>
      <selection pane="topRight" activeCell="AA96" sqref="AA96:AB9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1</v>
      </c>
      <c r="BI85" s="14"/>
      <c r="BJ85" s="14" t="s">
        <v>1400</v>
      </c>
      <c r="BK85" s="14" t="s">
        <v>1400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 t="s">
        <v>1403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1407</v>
      </c>
      <c r="BK91" s="14" t="s">
        <v>1407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378</v>
      </c>
      <c r="Y92" s="129" t="s">
        <v>381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1407</v>
      </c>
      <c r="BK92" s="14" t="s">
        <v>1407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1409</v>
      </c>
      <c r="BK94" s="14" t="s">
        <v>1410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1</v>
      </c>
      <c r="BI96" s="14"/>
      <c r="BJ96" s="14" t="s">
        <v>1411</v>
      </c>
      <c r="BK96" s="14" t="s">
        <v>1411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1</v>
      </c>
      <c r="BI97" s="14"/>
      <c r="BJ97" s="14" t="s">
        <v>1412</v>
      </c>
      <c r="BK97" s="14" t="s">
        <v>1412</v>
      </c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1413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1414</v>
      </c>
      <c r="W98" s="135" t="s">
        <v>1415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1416</v>
      </c>
      <c r="BK98" s="14" t="s">
        <v>1416</v>
      </c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1417</v>
      </c>
      <c r="W99" s="135" t="s">
        <v>1418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1419</v>
      </c>
      <c r="BK99" s="14" t="s">
        <v>1419</v>
      </c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0.54305555555555551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0.12499999999999994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1</v>
      </c>
      <c r="BI102" s="14"/>
      <c r="BJ102" s="14" t="s">
        <v>1420</v>
      </c>
      <c r="BK102" s="14" t="s">
        <v>1420</v>
      </c>
      <c r="BL102" s="13"/>
      <c r="BM102" s="12"/>
      <c r="BN102" s="12"/>
      <c r="BO102" s="130"/>
      <c r="BP102" s="14"/>
      <c r="BQ102" s="10" t="str">
        <f t="shared" si="9"/>
        <v>Produção</v>
      </c>
      <c r="BR102" s="15">
        <f t="shared" si="10"/>
        <v>0.99999999999999956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1304</v>
      </c>
      <c r="W107" s="135" t="s">
        <v>1342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Camila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1305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/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249">
        <v>242</v>
      </c>
      <c r="L115" s="71">
        <v>244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/>
      <c r="P115" s="135"/>
      <c r="Q115" s="71"/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242</v>
      </c>
      <c r="AQ115" s="177">
        <f>IF(BS_CONTROLE[[#This Row],[KM - Fim]]=0, "-", BS_CONTROLE[[#This Row],[KM - Fim]])</f>
        <v>244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e">
        <f t="shared" si="9"/>
        <v>#DIV/0!</v>
      </c>
      <c r="BR115" s="15" t="e">
        <f t="shared" si="10"/>
        <v>#DIV/0!</v>
      </c>
      <c r="BS115" s="15" t="e">
        <f t="shared" si="11"/>
        <v>#DIV/0!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/>
      <c r="P117" s="135"/>
      <c r="Q117" s="71"/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e">
        <f t="shared" si="9"/>
        <v>#DIV/0!</v>
      </c>
      <c r="BR117" s="15" t="e">
        <f t="shared" si="10"/>
        <v>#DIV/0!</v>
      </c>
      <c r="BS117" s="15" t="e">
        <f t="shared" si="11"/>
        <v>#DIV/0!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1421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0.45833333333333331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1418</v>
      </c>
      <c r="X118" s="152" t="s">
        <v>378</v>
      </c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250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0.41666666666666669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1414</v>
      </c>
      <c r="W119" s="135" t="s">
        <v>1422</v>
      </c>
      <c r="X119" s="152" t="s">
        <v>378</v>
      </c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/>
      <c r="W122" s="135"/>
      <c r="X122" s="152" t="s">
        <v>378</v>
      </c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1304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Camila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244</v>
      </c>
      <c r="L128" s="71">
        <v>246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/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244</v>
      </c>
      <c r="AQ128" s="177">
        <f>IF(BS_CONTROLE[[#This Row],[KM - Fim]]=0, "-", BS_CONTROLE[[#This Row],[KM - Fim]])</f>
        <v>246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e">
        <f t="shared" si="9"/>
        <v>#DIV/0!</v>
      </c>
      <c r="BR128" s="15">
        <f t="shared" si="10"/>
        <v>0</v>
      </c>
      <c r="BS128" s="15" t="e">
        <f t="shared" si="11"/>
        <v>#DIV/0!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>V8046089</v>
      </c>
      <c r="B130" s="133">
        <v>46089</v>
      </c>
      <c r="C130" s="7">
        <f>IF(BS_CONTROLE[[#This Row],[DATA]]="","",WEEKNUM(BS_CONTROLE[[#This Row],[DATA]]))</f>
        <v>11</v>
      </c>
      <c r="D130" s="45" t="s">
        <v>209</v>
      </c>
      <c r="E130" s="185">
        <v>123</v>
      </c>
      <c r="F130" s="134" t="s">
        <v>213</v>
      </c>
      <c r="G130" s="8" t="str">
        <f>IF(D130="","*",VLOOKUP(F130,BS_ATIVIDADE[#All],3,FALSE))</f>
        <v>OUTROS</v>
      </c>
      <c r="H130" s="135"/>
      <c r="I130" s="135"/>
      <c r="J130" s="151">
        <v>74</v>
      </c>
      <c r="K130" s="151">
        <v>404</v>
      </c>
      <c r="L130" s="71">
        <v>497</v>
      </c>
      <c r="M130" s="149" t="s">
        <v>1423</v>
      </c>
      <c r="N130" s="149" t="s">
        <v>1424</v>
      </c>
      <c r="O130" s="135">
        <v>11</v>
      </c>
      <c r="P130" s="135"/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0" s="199" t="str">
        <f>IFERROR(_xlfn.XLOOKUP(J130, BASE_MAPA!$B$2:$B$408, BASE_MAPA!$G$2:$G$408), "ERRO")</f>
        <v>MARCO INICIAL - ALTO ARAGUAIA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INSPEÇÃO RIV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TOM-TGR</v>
      </c>
      <c r="AN130" s="175" t="str">
        <f>IF(BS_CONTROLE[[#This Row],[SB]]=0, "-", BS_CONTROLE[[#This Row],[SB]])</f>
        <v>TOMTGR</v>
      </c>
      <c r="AO130" s="176">
        <f>IF(BS_CONTROLE[[#This Row],[SUB]]=0, "-", BS_CONTROLE[[#This Row],[SUB]])</f>
        <v>74</v>
      </c>
      <c r="AP130" s="177">
        <f>IF(BS_CONTROLE[[#This Row],[KM - Inicio]]=0, "-", BS_CONTROLE[[#This Row],[KM - Inicio]])</f>
        <v>404</v>
      </c>
      <c r="AQ130" s="177">
        <f>IF(BS_CONTROLE[[#This Row],[KM - Fim]]=0, "-", BS_CONTROLE[[#This Row],[KM - Fim]])</f>
        <v>497</v>
      </c>
      <c r="AR130" s="32"/>
      <c r="AS130" s="32"/>
      <c r="AT130" s="32"/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0" s="200" t="str">
        <f>IFERROR(_xlfn.XLOOKUP(AO130, BASE_MAPA!$B$2:$B$408, BASE_MAPA!$G$2:$G$408), "ERRO")</f>
        <v>MARCO INICIAL - ALTO ARAGUAIA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e">
        <f t="shared" si="9"/>
        <v>#DIV/0!</v>
      </c>
      <c r="BR130" s="15" t="e">
        <f t="shared" si="10"/>
        <v>#DIV/0!</v>
      </c>
      <c r="BS130" s="15">
        <f t="shared" si="11"/>
        <v>0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1425</v>
      </c>
    </row>
  </sheetData>
  <protectedRanges>
    <protectedRange sqref="J6:K6 J25:K802" name="Range1_8_1"/>
    <protectedRange sqref="O6:Q6 O25:Q802" name="Range1_9_1"/>
    <protectedRange sqref="V6:Y6 W24 V25:Y82 V83 X83:Y83 V109 X109:Y109 V84:Y108 V110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:BK101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1426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1427</v>
      </c>
      <c r="E3" s="186" t="s">
        <v>1428</v>
      </c>
      <c r="F3" s="186" t="s">
        <v>1429</v>
      </c>
      <c r="G3" s="186" t="s">
        <v>1430</v>
      </c>
      <c r="H3" s="186" t="s">
        <v>1431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1433</v>
      </c>
      <c r="D13" s="187">
        <v>9049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 t="s">
        <v>1433</v>
      </c>
      <c r="D14" s="187">
        <v>9044</v>
      </c>
      <c r="E14" s="188">
        <v>46044</v>
      </c>
      <c r="F14" s="190" t="s">
        <v>1436</v>
      </c>
      <c r="G14" s="187" t="s">
        <v>1437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1438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1438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1439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1440</v>
      </c>
      <c r="C4" s="191" t="s">
        <v>1441</v>
      </c>
      <c r="D4" s="191" t="s">
        <v>1442</v>
      </c>
      <c r="E4" s="191" t="s">
        <v>1443</v>
      </c>
      <c r="F4" s="191" t="s">
        <v>547</v>
      </c>
      <c r="G4" s="191" t="s">
        <v>1444</v>
      </c>
    </row>
    <row r="5" spans="2:7">
      <c r="B5" s="192" t="s">
        <v>1445</v>
      </c>
      <c r="C5" s="192">
        <v>309525</v>
      </c>
      <c r="D5" s="192" t="s">
        <v>1446</v>
      </c>
      <c r="E5" s="192" t="s">
        <v>249</v>
      </c>
      <c r="F5" s="192" t="s">
        <v>1447</v>
      </c>
      <c r="G5" s="193">
        <v>46296</v>
      </c>
    </row>
    <row r="6" spans="2:7">
      <c r="B6" s="192" t="s">
        <v>1448</v>
      </c>
      <c r="C6" s="192">
        <v>257410</v>
      </c>
      <c r="D6" s="192" t="s">
        <v>1449</v>
      </c>
      <c r="E6" s="192" t="s">
        <v>249</v>
      </c>
      <c r="F6" s="192" t="s">
        <v>1447</v>
      </c>
      <c r="G6" s="193"/>
    </row>
    <row r="7" spans="2:7">
      <c r="B7" s="192" t="s">
        <v>1259</v>
      </c>
      <c r="C7" s="192">
        <v>256875</v>
      </c>
      <c r="D7" s="192" t="s">
        <v>1450</v>
      </c>
      <c r="E7" s="192" t="s">
        <v>249</v>
      </c>
      <c r="F7" s="192" t="s">
        <v>1447</v>
      </c>
      <c r="G7" s="193">
        <v>46296</v>
      </c>
    </row>
    <row r="8" spans="2:7">
      <c r="B8" s="192" t="s">
        <v>1451</v>
      </c>
      <c r="C8" s="192">
        <v>257278</v>
      </c>
      <c r="D8" s="192" t="s">
        <v>1452</v>
      </c>
      <c r="E8" s="192" t="s">
        <v>240</v>
      </c>
      <c r="F8" s="192" t="s">
        <v>1453</v>
      </c>
      <c r="G8" s="193">
        <v>46235</v>
      </c>
    </row>
    <row r="9" spans="2:7">
      <c r="B9" s="192" t="s">
        <v>1454</v>
      </c>
      <c r="C9" s="192">
        <v>257033</v>
      </c>
      <c r="D9" s="192" t="s">
        <v>1455</v>
      </c>
      <c r="E9" s="192" t="s">
        <v>240</v>
      </c>
      <c r="F9" s="192" t="s">
        <v>564</v>
      </c>
      <c r="G9" s="192" t="s">
        <v>1456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1457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1458</v>
      </c>
      <c r="B2" s="91" t="s">
        <v>1459</v>
      </c>
      <c r="C2" s="91" t="s">
        <v>7</v>
      </c>
      <c r="D2" s="92" t="s">
        <v>1175</v>
      </c>
      <c r="E2" s="92" t="s">
        <v>547</v>
      </c>
      <c r="F2" s="92" t="s">
        <v>1460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1461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Camila</v>
      </c>
      <c r="T106" s="96" t="str">
        <f>IF(FN_MC!W107="","*",FN_MC!W107)</f>
        <v>socaria mecanizada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Inspeção - caminhão de linha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242</v>
      </c>
      <c r="O114" s="183">
        <f>IF(FN_MC!L115="","*",FN_MC!L115)</f>
        <v>244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0.45833333333333331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0.41666666666666669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*</v>
      </c>
      <c r="T121" s="96" t="str">
        <f>IF(FN_MC!W122="","*",FN_MC!W122)</f>
        <v>*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Camila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244</v>
      </c>
      <c r="O127" s="183">
        <f>IF(FN_MC!L128="","*",FN_MC!L128)</f>
        <v>246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*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FERRONORTE</v>
      </c>
      <c r="E129" s="96" t="str">
        <f>IF(FN_MC!T130="","*",FN_MC!T130)</f>
        <v>TCS-TGR</v>
      </c>
      <c r="F129" s="96">
        <f>IF(FN_MC!B130="","*",FN_MC!B130)</f>
        <v>46089</v>
      </c>
      <c r="G129" s="96" t="str">
        <f>IF(FN_MC!D130="","*",FN_MC!D130)</f>
        <v>V80</v>
      </c>
      <c r="H129" s="96" t="str">
        <f>IF(FN_MC!F130="","*",FN_MC!F130)</f>
        <v>INSPEÇÃO RIV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TOM-TGR</v>
      </c>
      <c r="L129" s="196" t="str">
        <f>IF(FN_MC!N130="","*",FN_MC!N130)</f>
        <v>TOMTGR</v>
      </c>
      <c r="M129" s="97">
        <f>IF(FN_MC!J130="","*",FN_MC!J130)</f>
        <v>74</v>
      </c>
      <c r="N129" s="183">
        <f>IF(FN_MC!K130="","*",FN_MC!K130)</f>
        <v>404</v>
      </c>
      <c r="O129" s="183">
        <f>IF(FN_MC!L130="","*",FN_MC!L130)</f>
        <v>497</v>
      </c>
      <c r="P129" s="107">
        <f>IF(FN_MC!O130="","*",FN_MC!O130)</f>
        <v>11</v>
      </c>
      <c r="Q129" s="107" t="str">
        <f>IF(FN_MC!P130="","*",FN_MC!P130)</f>
        <v>*</v>
      </c>
      <c r="R129" s="96" t="str">
        <f>IF(FN_MC!Q130="","*",CONCATENATE(FN_MC!Q130," ",FN_MC!R130))</f>
        <v>1 BINÁRIO</v>
      </c>
      <c r="S129" s="96" t="str">
        <f>IF(FN_MC!V130="","*",FN_MC!V130)</f>
        <v>*</v>
      </c>
      <c r="T129" s="96" t="str">
        <f>IF(FN_MC!W130="","*",FN_MC!W130)</f>
        <v>*</v>
      </c>
      <c r="U129" s="98">
        <f ca="1">_xlfn.XLOOKUP(G129&amp;$U$2,BS_CONTROLE[CHAVE],BS_CONTROLE[Quantidade_11],"-")</f>
        <v>0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1462</v>
      </c>
      <c r="D5" s="242"/>
      <c r="E5" s="242"/>
      <c r="F5" s="242"/>
      <c r="G5" s="242"/>
      <c r="H5" s="242"/>
      <c r="I5" s="242"/>
      <c r="J5" s="243"/>
      <c r="K5" s="244" t="s">
        <v>1463</v>
      </c>
      <c r="L5" s="245"/>
      <c r="M5" s="245"/>
      <c r="N5" s="245"/>
      <c r="O5" s="246" t="s">
        <v>1464</v>
      </c>
      <c r="P5" s="247"/>
      <c r="Q5" s="248"/>
    </row>
    <row r="6" spans="1:17" s="81" customFormat="1" ht="15.75" customHeight="1">
      <c r="A6" s="75" t="s">
        <v>1460</v>
      </c>
      <c r="B6" s="82" t="s">
        <v>1459</v>
      </c>
      <c r="C6" s="83" t="s">
        <v>1175</v>
      </c>
      <c r="D6" s="84" t="s">
        <v>1176</v>
      </c>
      <c r="E6" s="83" t="s">
        <v>1465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1466</v>
      </c>
      <c r="M6" s="116" t="s">
        <v>29</v>
      </c>
      <c r="N6" s="117" t="s">
        <v>1170</v>
      </c>
      <c r="O6" s="165" t="s">
        <v>1213</v>
      </c>
      <c r="P6" s="128"/>
      <c r="Q6" s="139" t="s">
        <v>1467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1</v>
      </c>
      <c r="P85" s="78"/>
      <c r="Q85" s="120" t="str">
        <f>IF($A$2=1,IF(FN_MC!#REF!="","*",FN_MC!#REF!),IF(FN_MC!BK85="","*",FN_MC!BK85))</f>
        <v>MC1 as 06:30h - em deslocamento para o local de trabalho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Pronto as 09:30h - CCO verificando faixa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1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1</v>
      </c>
      <c r="P96" s="78"/>
      <c r="Q96" s="120" t="str">
        <f>IF($A$2=1,IF(FN_MC!BJ97="","*",FN_MC!BJ97),IF(FN_MC!BK97="","*",FN_MC!BK97))</f>
        <v>Previsão de MC1 as 09:18h, em deslocamento para local de trabalho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MC1 11:29h, manobrando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MC1 10:27h - previsão de licenca as 14h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1</v>
      </c>
      <c r="P101" s="78"/>
      <c r="Q101" s="120" t="str">
        <f>IF($A$2=1,IF(FN_MC!BJ102="","*",FN_MC!BJ102),IF(FN_MC!BK102="","*",FN_MC!BK102))</f>
        <v>MC1 as 08:10 - Em intervalo das 10:02h as 13:02h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242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242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0.45833333333333331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0.41666666666666669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244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244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>
        <f>IF(FN_MC!B130="","*",FN_MC!B130)</f>
        <v>46089</v>
      </c>
      <c r="B129" s="86" t="str">
        <f>IF(FN_MC!X130="","*",FN_MC!X130)</f>
        <v>*</v>
      </c>
      <c r="C129" s="87" t="str">
        <f>IF(FN_MC!S130="","*",FN_MC!S130)</f>
        <v>FERRONORTE</v>
      </c>
      <c r="D129" s="87" t="str">
        <f>IF(FN_MC!T130="","*",FN_MC!T130)</f>
        <v>TCS-TGR</v>
      </c>
      <c r="E129" s="87" t="str">
        <f>IF(FN_MC!D130="","*",FN_MC!D130)</f>
        <v>V80</v>
      </c>
      <c r="F129" s="87" t="str">
        <f>IF(FN_MC!H130="","*",FN_MC!H130)</f>
        <v>*</v>
      </c>
      <c r="G129" s="87" t="str">
        <f>IF(FN_MC!M130="","*",FN_MC!M130)</f>
        <v>TOM-TGR</v>
      </c>
      <c r="H129" s="125">
        <f>IF(FN_MC!K130="","*",FN_MC!K130)</f>
        <v>404</v>
      </c>
      <c r="I129" s="110">
        <f>IF(FN_MC!O130="","*",FN_MC!O130)</f>
        <v>11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TOM-TGR</v>
      </c>
      <c r="M129" s="118">
        <f>IF(FN_MC!AP130="","*",FN_MC!AP130)</f>
        <v>404</v>
      </c>
      <c r="N129" s="118" t="str">
        <f>IF(FN_MC!AM130="","*",FN_MC!AM130)</f>
        <v>TOM-TGR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1160</v>
      </c>
      <c r="D2" s="83" t="s">
        <v>1162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>
        <f>IF(FN_MC!B130="","*",FN_MC!B130)</f>
        <v>46089</v>
      </c>
      <c r="D125" s="101" t="str">
        <f>IF(FN_MC!D130="","*",FN_MC!D130)</f>
        <v>V80</v>
      </c>
      <c r="E125" s="101" t="str">
        <f>IF(FN_MC!H130="","*",FN_MC!H130)</f>
        <v>*</v>
      </c>
      <c r="F125" s="114" t="str">
        <f>IF(FN_MC!M130="","*",FN_MC!M130)</f>
        <v>TOM-TGR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2026-03-06T17:18:39Z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