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61" documentId="8_{B6337239-1A00-434D-AAD0-422EA1FEB5AE}" xr6:coauthVersionLast="47" xr6:coauthVersionMax="47" xr10:uidLastSave="{6F61DFE4-4ABC-405B-AE24-7E7EB32A49D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N134" i="1" a="1"/>
  <c r="N134" i="1" s="1"/>
  <c r="M134" i="1" a="1"/>
  <c r="M134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48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M150" i="1" a="1"/>
  <c r="M150" i="1" s="1"/>
  <c r="K145" i="16" s="1"/>
  <c r="N150" i="1" a="1"/>
  <c r="N150" i="1" s="1"/>
  <c r="L145" i="16" s="1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53" i="1" l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<sst xmlns="http://schemas.openxmlformats.org/spreadsheetml/2006/main" count="5969" uniqueCount="1617">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</sst>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U1" activePane="topRight" state="frozen"/>
      <selection pane="topRight" activeCell="Y159" sqref="Y1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281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116</v>
      </c>
      <c r="G134" s="8" t="str">
        <f>IF(D134="","*",VLOOKUP(F134,BS_ATIVIDADE[#All],3,FALSE))</f>
        <v>MECANIZAÇÃO - SOCADORA</v>
      </c>
      <c r="H134" s="135" t="s">
        <v>649</v>
      </c>
      <c r="I134" s="135" t="s">
        <v>649</v>
      </c>
      <c r="J134" s="151">
        <v>98</v>
      </c>
      <c r="K134" s="234">
        <v>707.3</v>
      </c>
      <c r="L134" s="71">
        <v>705.3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4" s="149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TSF1</v>
      </c>
      <c r="AM134" s="175" t="str">
        <f>IF(BS_CONTROLE[[#This Row],[Entre - Estações]]=0, "-", BS_CONTROLE[[#This Row],[Entre - Estações]])</f>
        <v>TAL-TSF</v>
      </c>
      <c r="AN134" s="175">
        <f>IF(BS_CONTROLE[[#This Row],[SB]]=0, "-", BS_CONTROLE[[#This Row],[SB]])</f>
        <v>699710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707.3</v>
      </c>
      <c r="AQ134" s="177">
        <f>IF(BS_CONTROLE[[#This Row],[KM - Fim]]=0, "-", BS_CONTROLE[[#This Row],[KM - Fim]])</f>
        <v>705.3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0.59236111111111112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8.333333333333337E-2</v>
      </c>
      <c r="AZ139" s="11"/>
      <c r="BA139" s="60"/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0.66666666666666696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0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281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/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Produção e Intervalo</v>
      </c>
      <c r="BR147" s="15">
        <f t="shared" si="14"/>
        <v>0.99999999999999911</v>
      </c>
      <c r="BS147" s="15">
        <f t="shared" si="15"/>
        <v>0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649</v>
      </c>
      <c r="I150" s="135" t="s">
        <v>649</v>
      </c>
      <c r="J150" s="151">
        <v>98</v>
      </c>
      <c r="K150" s="151">
        <v>705</v>
      </c>
      <c r="L150" s="71">
        <v>710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50" s="149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50" s="135">
        <v>0.4375</v>
      </c>
      <c r="P150" s="135">
        <v>0.125</v>
      </c>
      <c r="Q150" s="71">
        <v>1680</v>
      </c>
      <c r="R150" s="9" t="str">
        <f>IFERROR(_xlfn.XLOOKUP(F150, BS_ATIVIDADE[ATIVIDADE],BS_ATIVIDADE[UNIDADE] ), "*")</f>
        <v>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TSF1</v>
      </c>
      <c r="AM150" s="175" t="str">
        <f>IF(BS_CONTROLE[[#This Row],[Entre - Estações]]=0, "-", BS_CONTROLE[[#This Row],[Entre - Estações]])</f>
        <v>TAL-TSF</v>
      </c>
      <c r="AN150" s="175">
        <f>IF(BS_CONTROLE[[#This Row],[SB]]=0, "-", BS_CONTROLE[[#This Row],[SB]])</f>
        <v>699710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705</v>
      </c>
      <c r="AQ150" s="177">
        <f>IF(BS_CONTROLE[[#This Row],[KM - Fim]]=0, "-", BS_CONTROLE[[#This Row],[KM - Fim]])</f>
        <v>710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1555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1556</v>
      </c>
      <c r="W153" s="206" t="s">
        <v>1557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281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1556</v>
      </c>
      <c r="W164" s="135" t="s">
        <v>1558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1559</v>
      </c>
      <c r="N168" s="149" t="s">
        <v>1560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1561</v>
      </c>
      <c r="W170" s="135" t="s">
        <v>1328</v>
      </c>
      <c r="X170" s="152" t="s">
        <v>1005</v>
      </c>
      <c r="Y170" s="129"/>
      <c r="Z170" s="129"/>
      <c r="AA170" s="71" t="s">
        <v>1562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1570</v>
      </c>
      <c r="D12" s="187">
        <v>9049</v>
      </c>
      <c r="E12" s="188">
        <v>46044</v>
      </c>
      <c r="F12" s="190" t="s">
        <v>1571</v>
      </c>
      <c r="G12" s="187" t="s">
        <v>1572</v>
      </c>
      <c r="H12" s="187"/>
    </row>
    <row r="13" spans="3:8">
      <c r="C13" s="187" t="s">
        <v>1570</v>
      </c>
      <c r="D13" s="187">
        <v>9044</v>
      </c>
      <c r="E13" s="188">
        <v>46044</v>
      </c>
      <c r="F13" s="190" t="s">
        <v>1573</v>
      </c>
      <c r="G13" s="187" t="s">
        <v>1574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1576</v>
      </c>
      <c r="C2" s="83" t="s">
        <v>1196</v>
      </c>
      <c r="D2" s="83" t="s">
        <v>1198</v>
      </c>
      <c r="E2" s="83" t="s">
        <v>1577</v>
      </c>
      <c r="F2" s="83" t="s">
        <v>1578</v>
      </c>
      <c r="G2" s="83" t="s">
        <v>1579</v>
      </c>
      <c r="H2" s="83" t="s">
        <v>1580</v>
      </c>
      <c r="I2" s="83" t="s">
        <v>1581</v>
      </c>
      <c r="J2" s="83" t="s">
        <v>1582</v>
      </c>
      <c r="K2" s="109" t="s">
        <v>1583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TAL-TSF</v>
      </c>
      <c r="G151" s="101" t="str">
        <f>IF(FN_MC!I134="","*",FN_MC!I134)</f>
        <v>TSF1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TAL-TSF</v>
      </c>
      <c r="G166" s="101" t="str">
        <f>IF(FN_MC!I150="","*",FN_MC!I150)</f>
        <v>TSF1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1585</v>
      </c>
      <c r="B3" s="91" t="s">
        <v>1586</v>
      </c>
      <c r="C3" s="91" t="s">
        <v>7</v>
      </c>
      <c r="D3" s="92" t="s">
        <v>1211</v>
      </c>
      <c r="E3" s="92" t="s">
        <v>366</v>
      </c>
      <c r="F3" s="92" t="s">
        <v>1587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MECANIZAÇÃO - SOCADORA</v>
      </c>
      <c r="I130" s="96" t="str">
        <f>IF(FN_MC!H134="","*",FN_MC!H134)</f>
        <v>TSF1</v>
      </c>
      <c r="J130" s="96" t="str">
        <f>IF(FN_MC!I134="","*",FN_MC!I134)</f>
        <v>TSF1</v>
      </c>
      <c r="K130" s="96" t="str">
        <f>IF(FN_MC!M134="","*",FN_MC!M134)</f>
        <v>TAL-TSF</v>
      </c>
      <c r="L130" s="196">
        <f>IF(FN_MC!N134="","*",FN_MC!N134)</f>
        <v>699710</v>
      </c>
      <c r="M130" s="97">
        <f>IF(FN_MC!J134="","*",FN_MC!J134)</f>
        <v>98</v>
      </c>
      <c r="N130" s="183">
        <f>IF(FN_MC!K134="","*",FN_MC!K134)</f>
        <v>707.3</v>
      </c>
      <c r="O130" s="183">
        <f>IF(FN_MC!L134="","*",FN_MC!L134)</f>
        <v>705.3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M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MECANIZAÇÃO - SOCADORA</v>
      </c>
      <c r="I145" s="96" t="str">
        <f>IF(FN_MC!H150="","*",FN_MC!H150)</f>
        <v>TSF1</v>
      </c>
      <c r="J145" s="96" t="str">
        <f>IF(FN_MC!I150="","*",FN_MC!I150)</f>
        <v>TSF1</v>
      </c>
      <c r="K145" s="96" t="str">
        <f>IF(FN_MC!M150="","*",FN_MC!M150)</f>
        <v>TAL-TSF</v>
      </c>
      <c r="L145" s="196">
        <f>IF(FN_MC!N150="","*",FN_MC!N150)</f>
        <v>699710</v>
      </c>
      <c r="M145" s="97">
        <f>IF(FN_MC!J150="","*",FN_MC!J150)</f>
        <v>98</v>
      </c>
      <c r="N145" s="183">
        <f>IF(FN_MC!K150="","*",FN_MC!K150)</f>
        <v>705</v>
      </c>
      <c r="O145" s="183">
        <f>IF(FN_MC!L150="","*",FN_MC!L150)</f>
        <v>710</v>
      </c>
      <c r="P145" s="107">
        <f>IF(FN_MC!O150="","*",FN_MC!O150)</f>
        <v>0.4375</v>
      </c>
      <c r="Q145" s="107">
        <f>IF(FN_MC!P150="","*",FN_MC!P150)</f>
        <v>0.125</v>
      </c>
      <c r="R145" s="96" t="str">
        <f>IF(FN_MC!Q150="","*",CONCATENATE(FN_MC!Q150," ",FN_MC!R150))</f>
        <v>1680 M</v>
      </c>
      <c r="S145" s="96" t="str">
        <f>IF(FN_MC!V150="","*",FN_MC!V150)</f>
        <v>Antonioni</v>
      </c>
      <c r="T145" s="96" t="str">
        <f>IF(FN_MC!W150="","*",FN_MC!W150)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366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1481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261794</v>
      </c>
      <c r="D9" s="192" t="s">
        <v>1605</v>
      </c>
      <c r="E9" s="192" t="s">
        <v>240</v>
      </c>
      <c r="F9" s="192" t="s">
        <v>1603</v>
      </c>
      <c r="G9" s="193">
        <v>46082</v>
      </c>
    </row>
    <row r="10" spans="2:7">
      <c r="B10" s="192" t="s">
        <v>1606</v>
      </c>
      <c r="C10" s="192">
        <v>257033</v>
      </c>
      <c r="D10" s="192" t="s">
        <v>1607</v>
      </c>
      <c r="E10" s="192" t="s">
        <v>240</v>
      </c>
      <c r="F10" s="192" t="s">
        <v>480</v>
      </c>
      <c r="G10" s="192" t="s">
        <v>1608</v>
      </c>
    </row>
    <row r="11" spans="2:7">
      <c r="B11" s="192" t="s">
        <v>1609</v>
      </c>
      <c r="C11" s="192">
        <v>396578</v>
      </c>
      <c r="D11" s="192" t="s">
        <v>1610</v>
      </c>
      <c r="E11" s="192" t="s">
        <v>240</v>
      </c>
      <c r="F11" s="192" t="s">
        <v>480</v>
      </c>
      <c r="G11" s="192" t="s">
        <v>1608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1611</v>
      </c>
      <c r="D5" s="274"/>
      <c r="E5" s="274"/>
      <c r="F5" s="274"/>
      <c r="G5" s="274"/>
      <c r="H5" s="274"/>
      <c r="I5" s="274"/>
      <c r="J5" s="275"/>
      <c r="K5" s="276" t="s">
        <v>1612</v>
      </c>
      <c r="L5" s="277"/>
      <c r="M5" s="277"/>
      <c r="N5" s="277"/>
      <c r="O5" s="278" t="s">
        <v>1613</v>
      </c>
      <c r="P5" s="279"/>
      <c r="Q5" s="280"/>
    </row>
    <row r="6" spans="1:17" s="81" customFormat="1" ht="15.75" customHeight="1">
      <c r="A6" s="75" t="s">
        <v>1587</v>
      </c>
      <c r="B6" s="82" t="s">
        <v>1586</v>
      </c>
      <c r="C6" s="83" t="s">
        <v>1211</v>
      </c>
      <c r="D6" s="84" t="s">
        <v>1212</v>
      </c>
      <c r="E6" s="83" t="s">
        <v>1614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1615</v>
      </c>
      <c r="M6" s="116" t="s">
        <v>29</v>
      </c>
      <c r="N6" s="117" t="s">
        <v>1206</v>
      </c>
      <c r="O6" s="165" t="s">
        <v>1249</v>
      </c>
      <c r="P6" s="128"/>
      <c r="Q6" s="139" t="s">
        <v>1616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TAL-TSF</v>
      </c>
      <c r="H155" s="125">
        <f>IF(FN_MC!K134="","*",FN_MC!K134)</f>
        <v>707.3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TAL-TSF</v>
      </c>
      <c r="M155" s="118">
        <f>IF(FN_MC!AP134="","*",FN_MC!AP134)</f>
        <v>707.3</v>
      </c>
      <c r="N155" s="118" t="str">
        <f>IF(FN_MC!AM134="","*",FN_MC!AM134)</f>
        <v>TAL-TSF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0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TAL-TSF</v>
      </c>
      <c r="H170" s="125">
        <f>IF(FN_MC!K150="","*",FN_MC!K150)</f>
        <v>705</v>
      </c>
      <c r="I170" s="110">
        <f>IF(FN_MC!O150="","*",FN_MC!O150)</f>
        <v>0.4375</v>
      </c>
      <c r="J170" s="110">
        <f>IF(FN_MC!P150="","*",FN_MC!P150)</f>
        <v>0.125</v>
      </c>
      <c r="K170" s="118" t="str">
        <f>IF(FN_MC!AK150="","*",FN_MC!AK150)</f>
        <v>TSF1</v>
      </c>
      <c r="L170" s="118" t="str">
        <f>IF(FN_MC!AM150="","*",FN_MC!AM150)</f>
        <v>TAL-TSF</v>
      </c>
      <c r="M170" s="118">
        <f>IF(FN_MC!AP150="","*",FN_MC!AP150)</f>
        <v>705</v>
      </c>
      <c r="N170" s="118" t="str">
        <f>IF(FN_MC!AM150="","*",FN_MC!AM150)</f>
        <v>TAL-TSF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2026-02-13T17:59:15Z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