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77" documentId="120_S{118792C3-22EF-5104-A093-F22BFE3913F3}" xr6:coauthVersionLast="47" xr6:coauthVersionMax="47" xr10:uidLastSave="{3DB61643-591B-42C0-AF58-E246AAA1EC3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" l="1" a="1"/>
  <c r="M75" i="1" s="1"/>
  <c r="L75" i="1" a="1"/>
  <c r="L75" i="1" s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2" i="15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6" i="1"/>
  <c r="C66" i="1"/>
  <c r="L66" i="1" a="1"/>
  <c r="L66" i="1" s="1"/>
  <c r="AL66" i="1" s="1"/>
  <c r="M66" i="1" a="1"/>
  <c r="M66" i="1" s="1"/>
  <c r="L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K54" i="10" s="1"/>
  <c r="AK66" i="1"/>
  <c r="AN66" i="1"/>
  <c r="AO66" i="1"/>
  <c r="M54" i="10" s="1"/>
  <c r="AP66" i="1"/>
  <c r="AX66" i="1"/>
  <c r="BA66" i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 s="1"/>
  <c r="L65" i="15" s="1"/>
  <c r="R68" i="1" a="1"/>
  <c r="R68" i="1" s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Q68" i="1"/>
  <c r="BR68" i="1"/>
  <c r="A69" i="1"/>
  <c r="C69" i="1"/>
  <c r="L69" i="1" a="1"/>
  <c r="L69" i="1" s="1"/>
  <c r="AL69" i="1" s="1"/>
  <c r="M69" i="1" a="1"/>
  <c r="M69" i="1" s="1"/>
  <c r="L66" i="15" s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7" i="10" s="1"/>
  <c r="AK69" i="1"/>
  <c r="AN69" i="1"/>
  <c r="AO69" i="1"/>
  <c r="M57" i="10" s="1"/>
  <c r="AP69" i="1"/>
  <c r="AX69" i="1"/>
  <c r="BA69" i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 s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Q71" i="1"/>
  <c r="BR71" i="1"/>
  <c r="A72" i="1"/>
  <c r="C72" i="1"/>
  <c r="L72" i="1" a="1"/>
  <c r="L72" i="1" s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 s="1"/>
  <c r="AH72" i="1"/>
  <c r="BA72" i="1" s="1"/>
  <c r="AI72" i="1"/>
  <c r="AJ72" i="1"/>
  <c r="K60" i="10" s="1"/>
  <c r="AK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 s="1"/>
  <c r="K70" i="15" s="1"/>
  <c r="M73" i="1" a="1"/>
  <c r="M73" i="1" s="1"/>
  <c r="L70" i="15" s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61" i="10" s="1"/>
  <c r="AK73" i="1"/>
  <c r="AN73" i="1"/>
  <c r="AO73" i="1"/>
  <c r="M61" i="10" s="1"/>
  <c r="AP73" i="1"/>
  <c r="AX73" i="1"/>
  <c r="BQ73" i="1"/>
  <c r="BR73" i="1"/>
  <c r="A74" i="1"/>
  <c r="C74" i="1"/>
  <c r="L74" i="1" a="1"/>
  <c r="L74" i="1" s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K72" i="15"/>
  <c r="L72" i="15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 s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 s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 s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K67" i="10" s="1"/>
  <c r="AK79" i="1"/>
  <c r="AN79" i="1"/>
  <c r="BD79" i="1" s="1" a="1"/>
  <c r="BD79" i="1" s="1"/>
  <c r="AO79" i="1"/>
  <c r="M67" i="10" s="1"/>
  <c r="AP79" i="1"/>
  <c r="AX79" i="1"/>
  <c r="BQ79" i="1"/>
  <c r="BR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BD82" i="1" s="1" a="1"/>
  <c r="BD82" i="1" s="1"/>
  <c r="AO82" i="1"/>
  <c r="M70" i="10" s="1"/>
  <c r="AP82" i="1"/>
  <c r="AX82" i="1"/>
  <c r="BA82" i="1"/>
  <c r="BQ82" i="1"/>
  <c r="BR82" i="1"/>
  <c r="A83" i="1"/>
  <c r="C83" i="1"/>
  <c r="L83" i="1" a="1"/>
  <c r="L83" i="1" s="1"/>
  <c r="K80" i="15" s="1"/>
  <c r="M83" i="1" a="1"/>
  <c r="M83" i="1"/>
  <c r="L80" i="15" s="1"/>
  <c r="R83" i="1" a="1"/>
  <c r="R83" i="1" s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BD83" i="1" s="1" a="1"/>
  <c r="BD83" i="1" s="1"/>
  <c r="AO83" i="1"/>
  <c r="M71" i="10" s="1"/>
  <c r="AP83" i="1"/>
  <c r="AX83" i="1"/>
  <c r="BA83" i="1"/>
  <c r="BQ83" i="1"/>
  <c r="BR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73" i="10" s="1"/>
  <c r="AK85" i="1"/>
  <c r="AN85" i="1"/>
  <c r="AO85" i="1"/>
  <c r="M73" i="10" s="1"/>
  <c r="AP85" i="1"/>
  <c r="AX85" i="1"/>
  <c r="BD85" i="1" a="1"/>
  <c r="BD85" i="1" s="1"/>
  <c r="BQ85" i="1"/>
  <c r="BR85" i="1"/>
  <c r="A86" i="1"/>
  <c r="C86" i="1"/>
  <c r="L86" i="1" a="1"/>
  <c r="L86" i="1" s="1"/>
  <c r="M86" i="1" a="1"/>
  <c r="M86" i="1" s="1"/>
  <c r="L83" i="15" s="1"/>
  <c r="R86" i="1" a="1"/>
  <c r="R86" i="1"/>
  <c r="D83" i="15" s="1"/>
  <c r="S86" i="1" a="1"/>
  <c r="S86" i="1" s="1"/>
  <c r="E83" i="15" s="1"/>
  <c r="T86" i="1" a="1"/>
  <c r="T86" i="1" s="1"/>
  <c r="AH86" i="1"/>
  <c r="BA86" i="1" s="1"/>
  <c r="AI86" i="1"/>
  <c r="AJ86" i="1"/>
  <c r="K74" i="10" s="1"/>
  <c r="AK86" i="1"/>
  <c r="AN86" i="1"/>
  <c r="AO86" i="1"/>
  <c r="M74" i="10" s="1"/>
  <c r="AP86" i="1"/>
  <c r="AX86" i="1"/>
  <c r="BD86" i="1" a="1"/>
  <c r="BD86" i="1" s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 s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BD89" i="1" s="1" a="1"/>
  <c r="BD89" i="1" s="1"/>
  <c r="AO89" i="1"/>
  <c r="M77" i="10" s="1"/>
  <c r="AP89" i="1"/>
  <c r="AX89" i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BD90" i="1" s="1" a="1"/>
  <c r="BD90" i="1" s="1"/>
  <c r="AO90" i="1"/>
  <c r="M78" i="10" s="1"/>
  <c r="AP90" i="1"/>
  <c r="AX90" i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BA117" i="1" s="1"/>
  <c r="AI117" i="1"/>
  <c r="AJ117" i="1"/>
  <c r="K105" i="10" s="1"/>
  <c r="AK117" i="1"/>
  <c r="AN117" i="1"/>
  <c r="BD117" i="1" s="1" a="1"/>
  <c r="BD117" i="1" s="1"/>
  <c r="AO117" i="1"/>
  <c r="AP117" i="1"/>
  <c r="AX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3" i="1" l="1" a="1"/>
  <c r="BC93" i="1" s="1"/>
  <c r="BC87" i="1" a="1"/>
  <c r="BC87" i="1" s="1"/>
  <c r="BB73" i="1" a="1"/>
  <c r="BB73" i="1" s="1"/>
  <c r="BB71" i="1" a="1"/>
  <c r="BB71" i="1" s="1"/>
  <c r="BC69" i="1" a="1"/>
  <c r="BC69" i="1" s="1"/>
  <c r="BC68" i="1" a="1"/>
  <c r="BC68" i="1" s="1"/>
  <c r="BC66" i="1" a="1"/>
  <c r="BC66" i="1" s="1"/>
  <c r="BC65" i="1" a="1"/>
  <c r="BC65" i="1" s="1"/>
  <c r="BC63" i="1" a="1"/>
  <c r="BC63" i="1" s="1"/>
  <c r="BC62" i="1" a="1"/>
  <c r="BC62" i="1" s="1"/>
  <c r="BC60" i="1" a="1"/>
  <c r="BC60" i="1" s="1"/>
  <c r="BD93" i="1" a="1"/>
  <c r="BD93" i="1" s="1"/>
  <c r="BC88" i="1" a="1"/>
  <c r="BC88" i="1" s="1"/>
  <c r="BD73" i="1" a="1"/>
  <c r="BD73" i="1" s="1"/>
  <c r="BD71" i="1" a="1"/>
  <c r="BD71" i="1" s="1"/>
  <c r="BB104" i="1" a="1"/>
  <c r="BB104" i="1" s="1"/>
  <c r="AM72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<sst xmlns="http://schemas.openxmlformats.org/spreadsheetml/2006/main" count="3650" uniqueCount="1212">
  <si>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</si>
  <si>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</si>
  <si>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</si>
  <si>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</si>
  <si>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</si>
  <si>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</si>
  <si>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</si>
  <si>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</si>
  <si>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</si>
  <si>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</si>
  <si>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</si>
  <si>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</si>
  <si>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</si>
  <si>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</si>
  <si>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</si>
  <si>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</si>
  <si>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</si>
  <si>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</si>
  <si>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</si>
  <si>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</si>
  <si>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</si>
  <si>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</si>
  <si>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</si>
  <si>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</si>
  <si>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</si>
  <si>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</si>
  <si>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</si>
  <si>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</si>
  <si>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</si>
  <si>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</si>
  <si>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</si>
  <si>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</si>
  <si>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</si>
  <si>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</si>
  <si>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</si>
  <si>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</si>
  <si>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</si>
  <si>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</si>
  <si>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</si>
  <si>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</si>
  <si>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</si>
  <si>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</si>
  <si>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</si>
  <si>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</si>
  <si>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</si>
  <si>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</si>
  <si>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</si>
  <si>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</si>
  <si>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</si>
  <si>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</si>
  <si>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</si>
  <si>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</si>
  <si>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</si>
  <si>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</si>
  <si>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</si>
  <si>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</si>
  <si>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</si>
  <si>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</si>
  <si>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</si>
  <si>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</si>
  <si>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</si>
  <si>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</si>
  <si>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</si>
  <si>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</si>
  <si>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</si>
  <si>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</si>
  <si>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</si>
  <si>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</si>
  <si>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</si>
  <si>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</si>
  <si>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</si>
  <si>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</si>
  <si>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</si>
  <si>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</si>
  <si>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</si>
  <si>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</si>
  <si>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</si>
  <si>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</si>
  <si>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</si>
  <si>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</si>
  <si>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</si>
  <si>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</si>
  <si>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</si>
  <si>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</si>
  <si>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</si>
  <si>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</si>
  <si>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</si>
  <si>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</si>
  <si>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</si>
  <si>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</si>
  <si>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</si>
  <si>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</si>
  <si>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</si>
  <si>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</si>
  <si>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</si>
  <si>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</si>
  <si>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</si>
  <si>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</si>
  <si>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</si>
  <si>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</si>
  <si>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</si>
  <si>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</si>
  <si>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</si>
  <si>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</si>
  <si>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</si>
  <si>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</si>
  <si>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</si>
  <si>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</si>
  <si>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</si>
  <si>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</si>
  <si>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</si>
  <si>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</si>
  <si>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</si>
  <si>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</si>
  <si>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</si>
  <si>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</si>
  <si>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</si>
  <si>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</si>
  <si>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</si>
  <si>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</si>
  <si>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</si>
  <si>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</si>
  <si>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</si>
  <si>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</si>
  <si>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</si>
  <si>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</si>
  <si>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</si>
  <si>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</si>
  <si>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</si>
  <si>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</si>
  <si>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</si>
  <si>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</si>
  <si>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</si>
  <si>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</si>
  <si>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</si>
  <si>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</si>
  <si>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</si>
  <si>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</si>
  <si>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</si>
  <si>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</si>
  <si>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</si>
  <si>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</si>
  <si>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</si>
  <si>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</si>
  <si>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</si>
  <si>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</si>
  <si>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</si>
  <si>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</si>
  <si>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</si>
  <si>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</si>
  <si>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</si>
  <si>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</si>
  <si>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</si>
  <si>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</si>
  <si>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</si>
  <si>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</si>
  <si>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</si>
  <si>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</si>
  <si>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</si>
  <si>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</si>
  <si>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</si>
  <si>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</si>
  <si>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</si>
  <si>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</si>
  <si>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</si>
  <si>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</si>
  <si>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</si>
  <si>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</si>
  <si>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</si>
  <si>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</si>
  <si>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</si>
  <si>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</si>
  <si>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</si>
  <si>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</si>
  <si>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</si>
  <si>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</si>
  <si>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</si>
  <si>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</si>
  <si>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</si>
  <si>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</si>
  <si>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</si>
  <si>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</si>
  <si>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</si>
  <si>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</si>
  <si>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</si>
  <si>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</si>
  <si>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</si>
  <si>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</si>
  <si>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</si>
  <si>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</si>
  <si>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</si>
  <si>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</si>
  <si>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</si>
  <si>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</si>
  <si>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</si>
  <si>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</si>
  <si>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</si>
  <si>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</si>
  <si>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</si>
  <si>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</si>
  <si>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</si>
  <si>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</si>
  <si>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</si>
  <si>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</si>
  <si>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</si>
  <si>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</si>
  <si>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</si>
  <si>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</si>
  <si>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</si>
  <si>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</si>
  <si>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</si>
  <si>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</si>
  <si>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</si>
  <si>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</si>
  <si>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</si>
  <si>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</si>
  <si>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</si>
  <si>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</si>
  <si>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</si>
  <si>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</si>
  <si>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</si>
  <si>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</si>
  <si>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</si>
  <si>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</si>
  <si>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</si>
  <si>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</si>
  <si>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</si>
  <si>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</si>
  <si>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</si>
  <si>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</si>
  <si>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</si>
  <si>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</si>
  <si>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</si>
  <si>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</si>
  <si>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</si>
  <si>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</si>
  <si>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</si>
  <si>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</si>
  <si>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</si>
  <si>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</si>
  <si>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</si>
  <si>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</si>
  <si>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</si>
  <si>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</si>
  <si>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</si>
  <si>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</si>
  <si>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</si>
  <si>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</si>
  <si>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</si>
  <si>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</si>
  <si>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</si>
  <si>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</si>
  <si>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</si>
  <si>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</si>
  <si>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</si>
  <si>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</si>
  <si>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</si>
  <si>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</si>
  <si>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</si>
  <si>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</si>
  <si>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</si>
  <si>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</si>
  <si>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</si>
  <si>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</si>
  <si>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</si>
  <si>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</si>
  <si>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</si>
  <si>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</si>
  <si>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</si>
  <si>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</si>
  <si>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</si>
  <si>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</si>
  <si>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</si>
  <si>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</si>
  <si>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</si>
  <si>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</si>
  <si>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</si>
  <si>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</si>
  <si>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</si>
  <si>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</si>
  <si>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</si>
  <si>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</si>
  <si>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</si>
  <si>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</si>
  <si>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</si>
  <si>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</si>
  <si>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</si>
  <si>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</si>
  <si>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</si>
  <si>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</si>
  <si>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</si>
  <si>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</si>
  <si>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</si>
  <si>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</si>
  <si>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</si>
  <si>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</si>
  <si>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</si>
  <si>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</si>
  <si>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</si>
  <si>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</si>
  <si>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</si>
  <si>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</si>
  <si>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</si>
  <si>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</si>
  <si>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</si>
  <si>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</si>
  <si>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</si>
  <si>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</si>
  <si>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</si>
  <si>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</si>
  <si>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</si>
  <si>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</si>
  <si>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</si>
  <si>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</si>
  <si>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</si>
  <si>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</si>
  <si>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</si>
  <si>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</si>
  <si>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</si>
  <si>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</si>
  <si>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</si>
  <si>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</si>
  <si>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</si>
  <si>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</si>
  <si>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</si>
  <si>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</si>
  <si>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</si>
  <si>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</si>
  <si>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</si>
  <si>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</si>
  <si>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</si>
  <si>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</si>
  <si>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</si>
  <si>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</si>
  <si>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</si>
  <si>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</si>
  <si>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</si>
  <si>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</si>
  <si>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</si>
  <si>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</si>
  <si>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</si>
  <si>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</si>
  <si>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</si>
  <si>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</si>
  <si>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</si>
  <si>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</si>
  <si>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</si>
  <si>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</si>
  <si>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</si>
  <si>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</si>
  <si>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</si>
  <si>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</si>
  <si>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</si>
  <si>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</si>
  <si>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</si>
  <si>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</si>
  <si>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</si>
  <si>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</si>
  <si>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</si>
  <si>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</si>
  <si>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</si>
  <si>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</si>
  <si>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</si>
  <si>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</si>
  <si>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</si>
  <si>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</si>
  <si>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</si>
  <si>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</si>
  <si>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</si>
  <si>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</si>
  <si>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</si>
  <si>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</si>
  <si>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</si>
  <si>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</si>
  <si>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</si>
  <si>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</si>
  <si>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</si>
  <si>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</si>
  <si>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</si>
  <si>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</si>
  <si>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</si>
  <si>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</si>
  <si>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</si>
  <si>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</si>
  <si>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</si>
  <si>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</si>
  <si>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</si>
  <si>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</si>
  <si>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</si>
  <si>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</si>
  <si>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</si>
  <si>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</si>
  <si>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</si>
  <si>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</si>
  <si>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</si>
  <si>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</si>
  <si>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</si>
  <si>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</si>
  <si>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</si>
  <si>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</si>
  <si>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</si>
  <si>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</si>
  <si>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</si>
  <si>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</si>
  <si>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</si>
  <si>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</si>
  <si>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</si>
  <si>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</si>
  <si>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</si>
  <si>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</si>
  <si>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</si>
  <si>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</si>
  <si>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</si>
  <si>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</si>
  <si>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</si>
  <si>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</si>
  <si>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</si>
  <si>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</si>
  <si>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</si>
  <si>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</si>
  <si>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</si>
  <si>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</si>
  <si>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</si>
  <si>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</si>
  <si>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</si>
  <si>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</si>
  <si>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</si>
  <si>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</si>
  <si>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</si>
  <si>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</si>
  <si>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</si>
  <si>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</si>
  <si>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</si>
  <si>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</si>
  <si>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</si>
  <si>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</si>
  <si>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</si>
  <si>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</si>
  <si>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</si>
  <si>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</si>
  <si>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</si>
  <si>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</si>
  <si>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</si>
  <si>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</si>
  <si>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</si>
  <si>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</si>
  <si>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</si>
  <si>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</si>
  <si>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</si>
  <si>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</si>
  <si>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</si>
  <si>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</si>
  <si>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</si>
  <si>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</si>
  <si>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</si>
  <si>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</si>
  <si>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</si>
  <si>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</si>
  <si>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</si>
  <si>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</si>
  <si>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</si>
  <si>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</si>
  <si>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</si>
  <si>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</si>
  <si>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</si>
  <si>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</si>
  <si>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</si>
  <si>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</si>
  <si>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</si>
  <si>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</si>
  <si>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</si>
  <si>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</si>
  <si>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</si>
  <si>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</si>
  <si>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</si>
  <si>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</si>
  <si>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</si>
  <si>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</si>
  <si>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</si>
  <si>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</si>
  <si>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</si>
  <si>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</si>
  <si>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</si>
  <si>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</si>
  <si>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</si>
  <si>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</si>
  <si>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</si>
  <si>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</si>
  <si>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</si>
  <si>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</si>
  <si>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</si>
  <si>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</si>
  <si>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</si>
  <si>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</si>
  <si>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</si>
  <si>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</si>
  <si>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</si>
  <si>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</si>
  <si>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</si>
  <si>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</si>
  <si>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</si>
  <si>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</si>
  <si>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</si>
  <si>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</si>
  <si>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</si>
  <si>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</si>
  <si>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</si>
  <si>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</si>
  <si>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</si>
  <si>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</si>
  <si>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</si>
  <si>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</si>
  <si>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</si>
  <si>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</si>
  <si>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</si>
  <si>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</si>
  <si>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</si>
  <si>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</si>
  <si>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</si>
  <si>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</si>
  <si>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</si>
  <si>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</si>
  <si>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</si>
  <si>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</si>
  <si>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</si>
  <si>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</si>
  <si>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</si>
  <si>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</si>
  <si>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</si>
  <si>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</si>
  <si>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</si>
  <si>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</si>
  <si>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</si>
  <si>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</si>
  <si>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</si>
  <si>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</si>
  <si>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</si>
  <si>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</si>
  <si>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</si>
  <si>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</si>
  <si>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</si>
  <si>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</si>
  <si>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</si>
  <si>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</si>
  <si>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</si>
  <si>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</si>
  <si>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</si>
  <si>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</si>
  <si>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</si>
  <si>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</si>
  <si>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</si>
  <si>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</si>
  <si>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</si>
  <si>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</si>
  <si>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</si>
  <si>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</si>
  <si>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</si>
  <si>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</si>
  <si>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</si>
  <si>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</si>
  <si>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</si>
  <si>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</si>
  <si>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</si>
  <si>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</si>
  <si>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</si>
  <si>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</si>
  <si>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</si>
  <si>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</si>
  <si>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</si>
  <si>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</si>
  <si>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</si>
  <si>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</si>
  <si>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</si>
  <si>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</si>
  <si>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</si>
  <si>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</si>
  <si>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</si>
  <si>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</si>
  <si>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</si>
  <si>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</si>
  <si>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</si>
  <si>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</si>
  <si>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</si>
  <si>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</si>
  <si>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</si>
  <si>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</si>
  <si>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</si>
  <si>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</si>
  <si>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</si>
  <si>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</si>
  <si>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</si>
  <si>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</si>
  <si>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</si>
  <si>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</si>
  <si>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</si>
  <si>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</si>
  <si>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</si>
  <si>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</si>
  <si>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</si>
  <si>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</si>
  <si>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</si>
  <si>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</si>
  <si>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</si>
  <si>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</si>
  <si>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</si>
  <si>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</si>
  <si>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</si>
  <si>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</si>
  <si>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</si>
  <si>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</si>
  <si>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</si>
  <si>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</si>
  <si>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</si>
  <si>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</si>
  <si>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</si>
  <si>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</si>
  <si>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</si>
  <si>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</si>
  <si>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</si>
  <si>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</si>
  <si>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</si>
  <si>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</si>
  <si>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</si>
  <si>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</si>
  <si>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</si>
  <si>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</si>
  <si>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</si>
  <si>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</si>
  <si>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</si>
  <si>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</si>
  <si>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</si>
  <si>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</si>
  <si>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</si>
  <si>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</si>
  <si>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</si>
  <si>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</si>
  <si>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</si>
  <si>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</si>
  <si>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</si>
  <si>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</si>
  <si>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</si>
  <si>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</si>
  <si>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</si>
  <si>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</si>
  <si>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</si>
  <si>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</si>
  <si>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</si>
  <si>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</si>
  <si>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</si>
  <si>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</si>
  <si>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</si>
  <si>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</si>
  <si>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</si>
  <si>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</si>
  <si>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</si>
  <si>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</si>
  <si>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</si>
  <si>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</si>
  <si>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</si>
  <si>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</si>
  <si>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</si>
  <si>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</si>
  <si>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</si>
  <si>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</si>
  <si>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</si>
  <si>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</si>
  <si>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</si>
  <si>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</si>
  <si>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</si>
  <si>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</si>
  <si>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</si>
  <si>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</si>
  <si>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</si>
  <si>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</si>
  <si>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</si>
  <si>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</si>
  <si>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</si>
  <si>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</si>
  <si>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</si>
  <si>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</si>
  <si>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</si>
  <si>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</si>
  <si>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</si>
  <si>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</si>
  <si>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</si>
  <si>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</si>
  <si>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</si>
  <si>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</si>
  <si>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</si>
  <si>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</si>
  <si>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</si>
  <si>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</si>
  <si>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</si>
  <si>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</si>
  <si>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</si>
  <si>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</si>
  <si>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</si>
  <si>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</si>
  <si>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</si>
  <si>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</si>
  <si>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</si>
  <si>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</si>
  <si>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</si>
  <si>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</si>
  <si>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</si>
  <si>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</si>
  <si>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</si>
  <si>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</si>
  <si>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</si>
  <si>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</si>
  <si>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</si>
  <si>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</si>
  <si>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</si>
  <si>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</si>
  <si>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</si>
  <si>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</si>
  <si>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</si>
  <si>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</si>
  <si>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</si>
  <si>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</si>
  <si>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</si>
  <si>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</si>
  <si>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</si>
  <si>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</si>
  <si>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</si>
  <si>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</si>
  <si>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</si>
  <si>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</si>
  <si>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</si>
  <si>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</si>
  <si>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</si>
  <si>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</si>
  <si>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</si>
  <si>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</si>
  <si>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</si>
  <si>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</si>
  <si>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</si>
  <si>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</si>
  <si>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</si>
  <si>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</si>
  <si>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</si>
  <si>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</si>
  <si>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</si>
  <si>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</si>
  <si>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</si>
  <si>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</si>
  <si>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</si>
  <si>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</si>
  <si>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</si>
  <si>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</si>
  <si>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</si>
  <si>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</si>
  <si>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</si>
  <si>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</si>
  <si>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</si>
  <si>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</si>
  <si>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</si>
  <si>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</si>
  <si>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</si>
  <si>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</si>
  <si>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</si>
  <si>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</si>
  <si>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</si>
  <si>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</si>
  <si>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</si>
  <si>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</si>
  <si>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</si>
  <si>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</si>
  <si>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</si>
  <si>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</si>
  <si>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</si>
  <si>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</si>
  <si>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</si>
  <si>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</si>
  <si>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</si>
  <si>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</si>
  <si>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</si>
  <si>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</si>
  <si>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</si>
  <si>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</si>
  <si>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</si>
  <si>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</si>
  <si>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</si>
  <si>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</si>
  <si>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</si>
  <si>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</si>
  <si>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</si>
  <si>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</si>
  <si>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</si>
  <si>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</si>
  <si>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</si>
  <si>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</si>
  <si>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</si>
  <si>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</si>
  <si>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</si>
  <si>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</si>
  <si>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</si>
  <si>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</si>
  <si>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</si>
  <si>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</si>
  <si>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</si>
  <si>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</si>
  <si>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</si>
  <si>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</si>
  <si>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</si>
  <si>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</si>
  <si>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</si>
  <si>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</si>
  <si>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</si>
  <si>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</si>
  <si>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</si>
  <si>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</si>
  <si>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</si>
  <si>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</si>
  <si>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</si>
  <si>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</si>
  <si>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</si>
  <si>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</si>
  <si>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</si>
  <si>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</si>
  <si>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</si>
  <si>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</si>
  <si>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</si>
  <si>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</si>
  <si>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</si>
  <si>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</si>
  <si>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</si>
  <si>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</si>
  <si>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</si>
  <si>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</si>
  <si>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</si>
  <si>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</si>
  <si>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</si>
  <si>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</si>
  <si>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</si>
  <si>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</si>
  <si>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</si>
  <si>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</si>
  <si>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</si>
  <si>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</si>
  <si>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</si>
  <si>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</si>
  <si>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</si>
  <si>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</si>
  <si>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</si>
  <si>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</si>
  <si>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</si>
  <si>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</si>
  <si>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</si>
  <si>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</si>
  <si>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</si>
  <si>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</si>
  <si>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</si>
  <si>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</si>
  <si>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</si>
  <si>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</si>
  <si>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</si>
  <si>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</si>
  <si>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</si>
  <si>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</si>
  <si>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</si>
  <si>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</si>
  <si>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</si>
  <si>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</si>
  <si>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</si>
  <si>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</si>
  <si>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</si>
  <si>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</si>
  <si>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</si>
  <si>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</si>
  <si>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</si>
  <si>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</si>
  <si>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</si>
  <si>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</si>
  <si>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</si>
  <si>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</si>
  <si>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</si>
  <si>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</si>
  <si>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</si>
  <si>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</si>
  <si>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</si>
  <si>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</si>
  <si>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</si>
  <si>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</si>
  <si>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</si>
  <si>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</si>
  <si>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</si>
  <si>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</si>
  <si>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</si>
  <si>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</si>
  <si>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</si>
  <si>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</si>
  <si>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</si>
  <si>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</si>
  <si>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</si>
  <si>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</si>
  <si>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</si>
  <si>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</si>
  <si>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</si>
  <si>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</si>
  <si>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</si>
  <si>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</si>
  <si>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</si>
  <si>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</si>
  <si>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</si>
  <si>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</si>
  <si>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</si>
  <si>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</si>
  <si>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</si>
  <si>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</si>
  <si>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</si>
  <si>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</si>
  <si>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</si>
  <si>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</si>
  <si>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</si>
  <si>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</si>
  <si>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</si>
  <si>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</si>
  <si>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</si>
  <si>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</si>
  <si>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</si>
  <si>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</si>
  <si>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</si>
  <si>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</si>
  <si>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</si>
  <si>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</si>
  <si>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</si>
  <si>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</si>
  <si>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</si>
  <si>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</si>
  <si>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</si>
  <si>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</si>
  <si>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</si>
  <si>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</si>
  <si>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</si>
  <si>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</si>
  <si>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</si>
  <si>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</si>
  <si>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</si>
  <si>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</si>
  <si>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</si>
  <si>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</si>
  <si>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</si>
  <si>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</si>
  <si>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</si>
  <si>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</si>
  <si>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</si>
  <si>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</si>
  <si>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</si>
  <si>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</si>
  <si>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</si>
  <si>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</si>
  <si>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</si>
  <si>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</si>
  <si>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</si>
  <si>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</si>
  <si>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</si>
  <si>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</si>
  <si>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</si>
  <si>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</si>
  <si>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</si>
  <si>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</si>
  <si>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</si>
  <si>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</si>
  <si>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</si>
  <si>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</si>
  <si>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</si>
  <si>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</si>
  <si>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</si>
  <si>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</si>
  <si>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</si>
  <si>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</si>
  <si>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</si>
  <si>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</si>
  <si>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</si>
  <si>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</si>
  <si>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</si>
  <si>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</si>
  <si>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</si>
  <si>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</si>
  <si>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</si>
  <si>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</si>
  <si>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</si>
  <si>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</si>
  <si>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</si>
  <si>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</si>
  <si>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</si>
  <si>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</si>
  <si>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</si>
  <si>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</si>
  <si>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</si>
  <si>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</si>
  <si>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</si>
  <si>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</si>
  <si>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</si>
  <si>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</si>
  <si>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</si>
  <si>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</si>
  <si>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</si>
  <si>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</si>
  <si>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</si>
  <si>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</si>
  <si>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</si>
  <si>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</si>
  <si>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</si>
  <si>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</si>
  <si>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</si>
  <si>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</si>
  <si>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</si>
  <si>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</si>
  <si>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</si>
  <si>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</si>
  <si>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</si>
  <si>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</si>
  <si>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</si>
  <si>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</si>
  <si>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</si>
  <si>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</si>
  <si>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</si>
  <si>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</si>
  <si>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</si>
  <si>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</si>
  <si>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</si>
  <si>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</si>
  <si>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</si>
  <si>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</si>
  <si>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</si>
  <si>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</si>
  <si>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</si>
  <si>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</si>
  <si>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</si>
  <si>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</si>
  <si>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</si>
  <si>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</si>
  <si>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</si>
  <si>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</si>
  <si>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</si>
  <si>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</si>
  <si>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</si>
  <si>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</si>
  <si>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</si>
  <si>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</si>
  <si>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</si>
  <si>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</si>
  <si>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</si>
  <si>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</si>
  <si>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</si>
  <si>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</si>
  <si>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</si>
  <si>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</si>
  <si>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</si>
  <si>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</si>
  <si>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</si>
  <si>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</si>
  <si>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</si>
  <si>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</si>
  <si>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</si>
  <si>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</si>
  <si>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</si>
  <si>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</si>
  <si>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</si>
  <si>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</si>
  <si>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</si>
  <si>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</si>
  <si>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</si>
  <si>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</si>
  <si>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</si>
  <si>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</si>
  <si>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</si>
  <si>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</si>
  <si>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</si>
  <si>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</si>
  <si>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</si>
  <si>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</si>
  <si>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</si>
  <si>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</si>
  <si>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</si>
  <si>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</si>
  <si>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</si>
  <si>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</si>
  <si>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</si>
  <si>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</si>
  <si>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</si>
  <si>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</si>
  <si>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</si>
  <si>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</si>
  <si>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</si>
  <si>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</si>
  <si>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</si>
  <si>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</si>
  <si>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</si>
  <si>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</si>
  <si>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</si>
  <si>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</si>
  <si>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</si>
  <si>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</si>
  <si>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</si>
  <si>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</si>
  <si>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</si>
  <si>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</si>
  <si>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</si>
  <si>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</si>
  <si>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</si>
  <si>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</si>
  <si>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</si>
  <si>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</si>
  <si>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</si>
  <si>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</si>
  <si>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</si>
  <si>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</si>
  <si>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</si>
  <si>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</si>
  <si>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</si>
  <si>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</si>
  <si>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</si>
  <si>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</si>
  <si>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</si>
  <si>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</si>
  <si>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</si>
  <si>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</si>
  <si>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</si>
  <si>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</si>
  <si>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</si>
  <si>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</si>
  <si>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</si>
  <si>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</si>
  <si>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</si>
  <si>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</si>
  <si>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</si>
  <si>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</si>
  <si>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</si>
  <si>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</si>
  <si>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</si>
  <si>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</si>
  <si>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</si>
  <si>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</si>
  <si>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</si>
  <si>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</si>
  <si>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</si>
  <si>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</si>
  <si>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</si>
  <si>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</si>
  <si>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</si>
  <si>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</si>
  <si>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</si>
  <si>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</si>
  <si>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</si>
  <si>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</si>
  <si>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</si>
  <si>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</si>
  <si>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</si>
  <si>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</si>
  <si>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</si>
  <si>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</si>
  <si>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</si>
  <si>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</si>
  <si>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</si>
  <si>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</si>
  <si>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</si>
  <si>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</si>
  <si>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</si>
  <si>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</si>
  <si>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chuva no local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</si>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</sst>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BD37" activePane="topRight" state="frozen"/>
      <selection pane="topRight" activeCell="BI50" sqref="BI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IF(D47="","*",IFERROR(IF(ISODD(COUNT(AR47:AW1046)),"ERRO",SUM((AS47-AR47),(AU47-AT47),(AW47-AV47))),"ERRO"))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IF(D50="","*",IFERROR(IF(ISODD(COUNT(AR50:AW1058)),"ERRO",SUM((AS50-AR50),(AU50-AT50),(AW50-AV50))),"ERRO"))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/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1150</v>
      </c>
      <c r="BJ52" s="16" t="s">
        <v>1150</v>
      </c>
      <c r="BK52" s="15"/>
      <c r="BL52" s="130" t="s">
        <v>468</v>
      </c>
      <c r="BM52" s="130" t="s">
        <v>498</v>
      </c>
      <c r="BN52" s="130" t="s">
        <v>585</v>
      </c>
      <c r="BO52" s="16" t="s">
        <v>1150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1151</v>
      </c>
      <c r="M53" s="127" t="s">
        <v>1152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1153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1154</v>
      </c>
      <c r="BJ53" s="16" t="s">
        <v>1154</v>
      </c>
      <c r="BK53" s="15"/>
      <c r="BL53" s="130" t="s">
        <v>471</v>
      </c>
      <c r="BM53" s="130" t="s">
        <v>500</v>
      </c>
      <c r="BN53" s="130" t="s">
        <v>561</v>
      </c>
      <c r="BO53" s="16" t="s">
        <v>1154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1155</v>
      </c>
      <c r="M54" s="127" t="s">
        <v>1156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1157</v>
      </c>
      <c r="W54" s="104" t="s">
        <v>452</v>
      </c>
      <c r="X54" s="129" t="s">
        <v>455</v>
      </c>
      <c r="Y54" s="104"/>
      <c r="Z54" s="189" t="s">
        <v>1158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1159</v>
      </c>
      <c r="BJ55" s="16" t="s">
        <v>1159</v>
      </c>
      <c r="BK55" s="15"/>
      <c r="BL55" s="130" t="s">
        <v>472</v>
      </c>
      <c r="BM55" s="130" t="s">
        <v>501</v>
      </c>
      <c r="BN55" s="130" t="s">
        <v>552</v>
      </c>
      <c r="BO55" s="16" t="s">
        <v>1159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1160</v>
      </c>
      <c r="BJ56" s="16" t="s">
        <v>1160</v>
      </c>
      <c r="BK56" s="15"/>
      <c r="BL56" s="130" t="s">
        <v>471</v>
      </c>
      <c r="BM56" s="130" t="s">
        <v>500</v>
      </c>
      <c r="BN56" s="130" t="s">
        <v>561</v>
      </c>
      <c r="BO56" s="16" t="s">
        <v>1160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1161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 t="s">
        <v>1162</v>
      </c>
      <c r="BJ58" s="16" t="s">
        <v>1162</v>
      </c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765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IF(D65="","*",IFERROR(IF(ISODD(COUNT(AR65:AW1059)),"ERRO",SUM((AS65-AR65),(AU65-AT65),(AW65-AV65))),"ERRO"))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>V8746059</v>
      </c>
      <c r="B75" s="102">
        <v>46059</v>
      </c>
      <c r="C75" s="134">
        <f>IF(BS_CONTROLE[[#This Row],[DATA]]="","",WEEKNUM(BS_CONTROLE[[#This Row],[DATA]]))</f>
        <v>6</v>
      </c>
      <c r="D75" s="180" t="s">
        <v>830</v>
      </c>
      <c r="E75" s="187" t="s">
        <v>729</v>
      </c>
      <c r="F75" s="142" t="str">
        <f>IF(D75="","*",VLOOKUP(E75,BS_ATIVIDADE[],3,FALSE))</f>
        <v>MECANIZAÇÃO - SOCADORA</v>
      </c>
      <c r="G75" s="106" t="s">
        <v>334</v>
      </c>
      <c r="H75" s="106" t="s">
        <v>332</v>
      </c>
      <c r="I75" s="105">
        <v>73</v>
      </c>
      <c r="J75" s="105">
        <v>272.2</v>
      </c>
      <c r="K75" s="105">
        <v>271.7</v>
      </c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75" s="188">
        <v>0.34722222222222221</v>
      </c>
      <c r="O75" s="106">
        <v>0.25</v>
      </c>
      <c r="P75" s="105">
        <v>1530</v>
      </c>
      <c r="Q75" s="9" t="str">
        <f>IF(E75=0, "*", IFERROR(_xlfn.XLOOKUP(E75, BS_ATIVIDADE[ATIVIDADE], BS_ATIVIDADE[UNIDADE]), "*"))</f>
        <v>M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1060</v>
      </c>
      <c r="V75" s="105" t="s">
        <v>1061</v>
      </c>
      <c r="W75" s="104" t="s">
        <v>447</v>
      </c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MECANIZAÇÃO - SOCADORA</v>
      </c>
      <c r="AI75" s="8" t="str">
        <f>IF(BS_CONTROLE[[#This Row],[Atividade]]=0, "-", BS_CONTROLE[[#This Row],[Atividade]])</f>
        <v>MECANIZAÇÃO - SOCADORA</v>
      </c>
      <c r="AJ75" s="30" t="str">
        <f>BS_CONTROLE[[#This Row],[Local - Partida]]</f>
        <v>ZDP2</v>
      </c>
      <c r="AK75" s="30" t="str">
        <f>BS_CONTROLE[[#This Row],[Local - Encerramento]]</f>
        <v>ZDP</v>
      </c>
      <c r="AL75" s="105" t="str">
        <f>IF(BS_CONTROLE[[#This Row],[Entre - Estações]]=0, "-", BS_CONTROLE[[#This Row],[Entre - Estações]])</f>
        <v>ZEC-ZKY</v>
      </c>
      <c r="AM75" s="105" t="str">
        <f>IF(BS_CONTROLE[[#This Row],[SB]]=0, "-", BS_CONTROLE[[#This Row],[SB]])</f>
        <v>271ZKY</v>
      </c>
      <c r="AN75" s="105">
        <f>IF(BS_CONTROLE[[#This Row],[SUB]]=0, "-", BS_CONTROLE[[#This Row],[SUB]])</f>
        <v>73</v>
      </c>
      <c r="AO75" s="105">
        <f>BS_CONTROLE[[#This Row],[KM - Inicio]]</f>
        <v>272.2</v>
      </c>
      <c r="AP75" s="105">
        <f>BS_CONTROLE[[#This Row],[KM - Inicio]]</f>
        <v>272.2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IF(D75="","*",IFERROR(IF(ISODD(COUNT(AR75:AW1069)),"ERRO",SUM((AS75-AR75),(AU75-AT75),(AW75-AV75))),"ERRO"))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M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Produção e Intervalo</v>
      </c>
      <c r="BQ75" s="18">
        <f>IF(OR(B75="",E75=""),"*",AX75/O75)</f>
        <v>0</v>
      </c>
      <c r="BR75" s="18">
        <f>IF(OR(B75="",E75=""),"*",AZ75/P75)</f>
        <v>0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85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ref="BS84:BS147" si="8">IF(BM86="","",SUBSTITUTE(BL86," ","")&amp;SUBSTITUTE(BM86," ",""))</f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8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8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8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8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ref="A148:A211" si="9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10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1">IF(BM148="","",SUBSTITUTE(BL148," ","")&amp;SUBSTITUTE(BM148," ",""))</f>
        <v/>
      </c>
    </row>
    <row r="149" spans="1:71" hidden="1">
      <c r="A149" s="45" t="str">
        <f t="shared" si="9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10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1"/>
        <v/>
      </c>
    </row>
    <row r="150" spans="1:71" hidden="1">
      <c r="A150" s="45" t="str">
        <f t="shared" si="9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10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1"/>
        <v/>
      </c>
    </row>
    <row r="151" spans="1:71" hidden="1">
      <c r="A151" s="45" t="str">
        <f t="shared" si="9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10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1"/>
        <v/>
      </c>
    </row>
    <row r="152" spans="1:71" hidden="1">
      <c r="A152" s="45" t="str">
        <f t="shared" si="9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10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1"/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ref="A212:A275" si="12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3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4">IF(BM212="","",SUBSTITUTE(BL212," ","")&amp;SUBSTITUTE(BM212," ",""))</f>
        <v/>
      </c>
    </row>
    <row r="213" spans="1:71" hidden="1">
      <c r="A213" s="45" t="str">
        <f t="shared" si="12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3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4"/>
        <v/>
      </c>
    </row>
    <row r="214" spans="1:71" hidden="1">
      <c r="A214" s="45" t="str">
        <f t="shared" si="12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3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4"/>
        <v/>
      </c>
    </row>
    <row r="215" spans="1:71" hidden="1">
      <c r="A215" s="45" t="str">
        <f t="shared" si="12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3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4"/>
        <v/>
      </c>
    </row>
    <row r="216" spans="1:71" hidden="1">
      <c r="A216" s="45" t="str">
        <f t="shared" si="12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3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4"/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ref="A276:A339" si="15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6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7">IF(BM276="","",SUBSTITUTE(BL276," ","")&amp;SUBSTITUTE(BM276," ",""))</f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ref="A340:A403" si="18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9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20">IF(BM340="","",SUBSTITUTE(BL340," ","")&amp;SUBSTITUTE(BM340," ",""))</f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ref="A404:A467" si="21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2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3">IF(BM404="","",SUBSTITUTE(BL404," ","")&amp;SUBSTITUTE(BM404," ",""))</f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ref="A468:A531" si="24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5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6">IF(BM468="","",SUBSTITUTE(BL468," ","")&amp;SUBSTITUTE(BM468," ",""))</f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ref="A532:A595" si="27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8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9">IF(BM532="","",SUBSTITUTE(BL532," ","")&amp;SUBSTITUTE(BM532," ",""))</f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ref="A596:A659" si="30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1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2">IF(BM596="","",SUBSTITUTE(BL596," ","")&amp;SUBSTITUTE(BM596," ",""))</f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ref="A660:A723" si="33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4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5">IF(BM660="","",SUBSTITUTE(BL660," ","")&amp;SUBSTITUTE(BM660," ",""))</f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ref="A724:A787" si="36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7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8">IF(BM724="","",SUBSTITUTE(BL724," ","")&amp;SUBSTITUTE(BM724," ",""))</f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ref="A788:A851" si="39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40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1">IF(BM788="","",SUBSTITUTE(BL788," ","")&amp;SUBSTITUTE(BM788," ",""))</f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ref="A852:A915" si="42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3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4">IF(BM852="","",SUBSTITUTE(BL852," ","")&amp;SUBSTITUTE(BM852," ",""))</f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ref="A916:A979" si="45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6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7">IF(BM916="","",SUBSTITUTE(BL916," ","")&amp;SUBSTITUTE(BM916," ",""))</f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ref="A980:A1013" si="48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9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50">IF(BM980="","",SUBSTITUTE(BL980," ","")&amp;SUBSTITUTE(BM980," ",""))</f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65 V75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62:Y1013 X51:Y51 Y30:Y38 X30:X40 Y52:Y56 Y58:Y61">
    <cfRule type="cellIs" dxfId="180" priority="54220" operator="equal">
      <formula>"OPORTUNIDADE"</formula>
    </cfRule>
  </conditionalFormatting>
  <conditionalFormatting sqref="X6:Y27 X41:Y41 Y40 X44:Y45 Y42:Y43 Y49:Y50 X62:Y1013 X51:Y51 Y30:Y38 X30:X40 Y52:Y56 Y58:Y61">
    <cfRule type="cellIs" dxfId="179" priority="11806" operator="equal">
      <formula>"NÃO"</formula>
    </cfRule>
    <cfRule type="cellIs" dxfId="178" priority="11807" operator="equal">
      <formula>"SIM"</formula>
    </cfRule>
  </conditionalFormatting>
  <conditionalFormatting sqref="AY6:AY1013">
    <cfRule type="expression" dxfId="177" priority="54262">
      <formula>#REF!=1</formula>
    </cfRule>
  </conditionalFormatting>
  <conditionalFormatting sqref="T6:T1013 AX6:AX1013 BD6:BD1013">
    <cfRule type="cellIs" dxfId="176" priority="54246" operator="equal">
      <formula>"ERRO"</formula>
    </cfRule>
  </conditionalFormatting>
  <conditionalFormatting sqref="BP6:BP1013">
    <cfRule type="cellIs" dxfId="175" priority="54241" operator="equal">
      <formula>"Produção e Intervalo"</formula>
    </cfRule>
    <cfRule type="cellIs" dxfId="174" priority="54242" operator="equal">
      <formula>"Aderente"</formula>
    </cfRule>
    <cfRule type="cellIs" dxfId="173" priority="54243" operator="equal">
      <formula>"Intervalo"</formula>
    </cfRule>
    <cfRule type="cellIs" dxfId="172" priority="54244" operator="equal">
      <formula>"Produção"</formula>
    </cfRule>
    <cfRule type="cellIs" dxfId="171" priority="54245" operator="equal">
      <formula>"ERRO"</formula>
    </cfRule>
  </conditionalFormatting>
  <conditionalFormatting sqref="BQ6:BR1013">
    <cfRule type="cellIs" dxfId="170" priority="54223" operator="equal">
      <formula>"*"</formula>
    </cfRule>
    <cfRule type="cellIs" dxfId="169" priority="54224" operator="greaterThanOrEqual">
      <formula>1</formula>
    </cfRule>
    <cfRule type="cellIs" dxfId="168" priority="54225" operator="lessThan">
      <formula>1</formula>
    </cfRule>
  </conditionalFormatting>
  <conditionalFormatting sqref="BJ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23" operator="equal">
      <formula>"OPORTUNIDADE"</formula>
    </cfRule>
  </conditionalFormatting>
  <conditionalFormatting sqref="X28:Y29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BJ1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2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2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99" operator="equal">
      <formula>"OPORTUNIDADE"</formula>
    </cfRule>
  </conditionalFormatting>
  <conditionalFormatting sqref="Y39">
    <cfRule type="cellIs" dxfId="163" priority="97" operator="equal">
      <formula>"NÃO"</formula>
    </cfRule>
    <cfRule type="cellIs" dxfId="162" priority="98" operator="equal">
      <formula>"SIM"</formula>
    </cfRule>
  </conditionalFormatting>
  <conditionalFormatting sqref="X42:X43">
    <cfRule type="cellIs" dxfId="161" priority="96" operator="equal">
      <formula>"OPORTUNIDADE"</formula>
    </cfRule>
  </conditionalFormatting>
  <conditionalFormatting sqref="X42:X43">
    <cfRule type="cellIs" dxfId="160" priority="94" operator="equal">
      <formula>"NÃO"</formula>
    </cfRule>
    <cfRule type="cellIs" dxfId="159" priority="95" operator="equal">
      <formula>"SIM"</formula>
    </cfRule>
  </conditionalFormatting>
  <conditionalFormatting sqref="BJ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67" operator="equal">
      <formula>"OPORTUNIDADE"</formula>
    </cfRule>
  </conditionalFormatting>
  <conditionalFormatting sqref="X46:Y46 Y47:Y48 X47:X50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BJ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8:BO1013 BO50:BO51">
    <cfRule type="iconSet" priority="61202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9:BJ1013 BJ50:BJ51"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39" operator="equal">
      <formula>"OPORTUNIDADE"</formula>
    </cfRule>
  </conditionalFormatting>
  <conditionalFormatting sqref="Y57">
    <cfRule type="cellIs" dxfId="154" priority="37" operator="equal">
      <formula>"NÃO"</formula>
    </cfRule>
    <cfRule type="cellIs" dxfId="153" priority="38" operator="equal">
      <formula>"SIM"</formula>
    </cfRule>
  </conditionalFormatting>
  <conditionalFormatting sqref="BJ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5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69">
      <iconSet showValue="0">
        <cfvo type="percent" val="0"/>
        <cfvo type="num" val="1"/>
        <cfvo type="num" val="1" gte="0"/>
      </iconSet>
    </cfRule>
    <cfRule type="iconSet" priority="61270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73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7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26" operator="equal">
      <formula>"OPORTUNIDADE"</formula>
    </cfRule>
  </conditionalFormatting>
  <conditionalFormatting sqref="X52:X61">
    <cfRule type="cellIs" dxfId="151" priority="24" operator="equal">
      <formula>"NÃO"</formula>
    </cfRule>
    <cfRule type="cellIs" dxfId="150" priority="25" operator="equal">
      <formula>"SIM"</formula>
    </cfRule>
  </conditionalFormatting>
  <conditionalFormatting sqref="BJ5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31:I33 I60:I101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AH6:AH1013 E6:E1013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1163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1164</v>
      </c>
      <c r="C4" s="161" t="s">
        <v>1165</v>
      </c>
      <c r="D4" s="161" t="s">
        <v>1166</v>
      </c>
      <c r="E4" s="161" t="s">
        <v>1167</v>
      </c>
      <c r="F4" s="161" t="s">
        <v>4</v>
      </c>
      <c r="G4" s="161" t="s">
        <v>1168</v>
      </c>
    </row>
    <row r="5" spans="2:7">
      <c r="B5" s="162" t="s">
        <v>1169</v>
      </c>
      <c r="C5" s="162">
        <v>257068</v>
      </c>
      <c r="D5" s="162" t="s">
        <v>1170</v>
      </c>
      <c r="E5" s="162" t="s">
        <v>1171</v>
      </c>
      <c r="F5" s="162" t="s">
        <v>1171</v>
      </c>
      <c r="G5" s="163">
        <v>46296</v>
      </c>
    </row>
    <row r="6" spans="2:7">
      <c r="B6" s="162" t="s">
        <v>1172</v>
      </c>
      <c r="C6" s="162" t="s">
        <v>624</v>
      </c>
      <c r="D6" s="162" t="s">
        <v>624</v>
      </c>
      <c r="E6" s="162" t="s">
        <v>624</v>
      </c>
      <c r="F6" s="162" t="s">
        <v>1173</v>
      </c>
      <c r="G6" s="163" t="s">
        <v>624</v>
      </c>
    </row>
    <row r="7" spans="2:7">
      <c r="B7" s="162" t="s">
        <v>1174</v>
      </c>
      <c r="C7" s="162">
        <v>257472</v>
      </c>
      <c r="D7" s="162" t="s">
        <v>1175</v>
      </c>
      <c r="E7" s="162" t="s">
        <v>1176</v>
      </c>
      <c r="F7" s="162" t="s">
        <v>1176</v>
      </c>
      <c r="G7" s="163">
        <v>45992</v>
      </c>
    </row>
    <row r="8" spans="2:7">
      <c r="B8" s="162" t="s">
        <v>1177</v>
      </c>
      <c r="C8" s="162">
        <v>260307</v>
      </c>
      <c r="D8" s="162" t="s">
        <v>1178</v>
      </c>
      <c r="E8" s="162" t="s">
        <v>1179</v>
      </c>
      <c r="F8" s="162" t="s">
        <v>1176</v>
      </c>
      <c r="G8" s="163">
        <v>46082</v>
      </c>
    </row>
    <row r="9" spans="2:7">
      <c r="B9" s="162" t="s">
        <v>1180</v>
      </c>
      <c r="C9" s="162">
        <v>333033</v>
      </c>
      <c r="D9" s="162" t="s">
        <v>1181</v>
      </c>
      <c r="E9" s="162" t="s">
        <v>1173</v>
      </c>
      <c r="F9" s="162" t="s">
        <v>1182</v>
      </c>
      <c r="G9" s="162" t="s">
        <v>624</v>
      </c>
    </row>
    <row r="10" spans="2:7">
      <c r="B10" s="162" t="s">
        <v>1183</v>
      </c>
      <c r="C10" s="162"/>
      <c r="D10" s="162"/>
      <c r="E10" s="162" t="s">
        <v>1173</v>
      </c>
      <c r="F10" s="162" t="s">
        <v>1182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1184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1185</v>
      </c>
      <c r="E3" s="201" t="s">
        <v>1186</v>
      </c>
      <c r="F3" s="201" t="s">
        <v>1187</v>
      </c>
      <c r="G3" s="201" t="s">
        <v>1188</v>
      </c>
      <c r="H3" s="201" t="s">
        <v>1189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1190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1191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1192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1193</v>
      </c>
      <c r="V1" s="240"/>
      <c r="W1" s="240"/>
    </row>
    <row r="2" spans="1:23" ht="15" customHeight="1">
      <c r="A2" s="87" t="s">
        <v>1194</v>
      </c>
      <c r="B2" s="87" t="s">
        <v>1195</v>
      </c>
      <c r="C2" s="87" t="s">
        <v>442</v>
      </c>
      <c r="D2" s="88" t="s">
        <v>1009</v>
      </c>
      <c r="E2" s="88" t="s">
        <v>4</v>
      </c>
      <c r="F2" s="88" t="s">
        <v>1196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1197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765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Contrato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TMI-ZEB</v>
      </c>
      <c r="F72" s="145">
        <f>IF(SP_NORTE!B75="","*",SP_NORTE!B75)</f>
        <v>46059</v>
      </c>
      <c r="G72" s="145" t="str">
        <f>IF(SP_NORTE!D75="","*",SP_NORTE!D75)</f>
        <v>V87</v>
      </c>
      <c r="H72" s="145" t="str">
        <f>IF(SP_NORTE!E75="","*",SP_NORTE!E75)</f>
        <v>MECANIZAÇÃO - SOCADORA</v>
      </c>
      <c r="I72" s="145" t="str">
        <f>IF(SP_NORTE!G75="","*",SP_NORTE!G75)</f>
        <v>ZDP2</v>
      </c>
      <c r="J72" s="145" t="str">
        <f>IF(SP_NORTE!H75="","*",SP_NORTE!H75)</f>
        <v>ZDP</v>
      </c>
      <c r="K72" s="138" t="str">
        <f>IF(SP_NORTE!L75="","*",SP_NORTE!L75)</f>
        <v>ZEC-ZKY</v>
      </c>
      <c r="L72" s="138" t="str">
        <f>IF(SP_NORTE!M75="","*",SP_NORTE!M75)</f>
        <v>271ZKY</v>
      </c>
      <c r="M72" s="139">
        <f>IF(SP_NORTE!I75="","*",SP_NORTE!I75)</f>
        <v>73</v>
      </c>
      <c r="N72" s="144">
        <f>IF(SP_NORTE!J75="","*",SP_NORTE!J75)</f>
        <v>272.2</v>
      </c>
      <c r="O72" s="144">
        <f>IF(SP_NORTE!K75="","*",SP_NORTE!K75)</f>
        <v>271.7</v>
      </c>
      <c r="P72" s="143">
        <f>IF(SP_NORTE!N75="","*",SP_NORTE!N75)</f>
        <v>0.34722222222222221</v>
      </c>
      <c r="Q72" s="143">
        <f>IF(SP_NORTE!O75="","*",SP_NORTE!O75)</f>
        <v>0.25</v>
      </c>
      <c r="R72" s="145" t="str">
        <f>IF(SP_NORTE!P75="","*",CONCATENATE(SP_NORTE!P75," ",SP_NORTE!Q75))</f>
        <v>1530 M</v>
      </c>
      <c r="S72" s="145" t="str">
        <f>IF(SP_NORTE!U75="","*",SP_NORTE!U75)</f>
        <v>Antonioni</v>
      </c>
      <c r="T72" s="145" t="str">
        <f>IF(SP_NORTE!V75="","*",SP_NORTE!V75)</f>
        <v xml:space="preserve">Socadora Mecanizada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400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1198</v>
      </c>
      <c r="D5" s="242"/>
      <c r="E5" s="242"/>
      <c r="F5" s="242"/>
      <c r="G5" s="242"/>
      <c r="H5" s="242"/>
      <c r="I5" s="242"/>
      <c r="J5" s="243"/>
      <c r="K5" s="244" t="s">
        <v>1199</v>
      </c>
      <c r="L5" s="245"/>
      <c r="M5" s="245"/>
      <c r="N5" s="245"/>
      <c r="O5" s="246" t="s">
        <v>1200</v>
      </c>
      <c r="P5" s="247"/>
    </row>
    <row r="6" spans="1:16" s="74" customFormat="1" ht="15" customHeight="1">
      <c r="A6" s="66" t="s">
        <v>1196</v>
      </c>
      <c r="B6" s="75" t="s">
        <v>1195</v>
      </c>
      <c r="C6" s="76" t="s">
        <v>1009</v>
      </c>
      <c r="D6" s="77" t="s">
        <v>1010</v>
      </c>
      <c r="E6" s="76" t="s">
        <v>1201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1202</v>
      </c>
      <c r="M6" s="80" t="s">
        <v>642</v>
      </c>
      <c r="N6" s="81" t="s">
        <v>1004</v>
      </c>
      <c r="O6" s="158" t="s">
        <v>1047</v>
      </c>
      <c r="P6" s="132" t="s">
        <v>1203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 xml:space="preserve">TP pronta 08:20,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>
        <f>IF(SP_NORTE!B75="","*",SP_NORTE!B75)</f>
        <v>46059</v>
      </c>
      <c r="B63" s="83" t="str">
        <f>IF(SP_NORTE!W75="","*",SP_NORTE!W75)</f>
        <v>Contrato</v>
      </c>
      <c r="C63" s="83" t="str">
        <f>IF(SP_NORTE!R75="","*",SP_NORTE!R75)</f>
        <v>SP NORTE</v>
      </c>
      <c r="D63" s="83" t="str">
        <f>IF(SP_NORTE!S75="","*",SP_NORTE!S75)</f>
        <v>TMI-ZEB</v>
      </c>
      <c r="E63" s="83" t="str">
        <f>IF(SP_NORTE!D75="","*",SP_NORTE!D75)</f>
        <v>V87</v>
      </c>
      <c r="F63" s="83" t="str">
        <f>IF(SP_NORTE!G75="","*",SP_NORTE!G75)</f>
        <v>ZDP2</v>
      </c>
      <c r="G63" s="83" t="str">
        <f>IF(SP_NORTE!L75="","*",SP_NORTE!L75)</f>
        <v>ZEC-ZKY</v>
      </c>
      <c r="H63" s="116">
        <f>IF(SP_NORTE!J75="","*",SP_NORTE!J75)</f>
        <v>272.2</v>
      </c>
      <c r="I63" s="113">
        <f>IF(SP_NORTE!N75="","*",SP_NORTE!N75)</f>
        <v>0.34722222222222221</v>
      </c>
      <c r="J63" s="113">
        <f>IF(SP_NORTE!O75="","*",SP_NORTE!O75)</f>
        <v>0.25</v>
      </c>
      <c r="K63" s="83" t="str">
        <f>IF(SP_NORTE!AJ75="","*",SP_NORTE!AJ75)</f>
        <v>ZDP2</v>
      </c>
      <c r="L63" s="83" t="str">
        <f>IF(SP_NORTE!AL75="","*",SP_NORTE!AL75)</f>
        <v>ZEC-ZKY</v>
      </c>
      <c r="M63" s="83">
        <f>IF(SP_NORTE!AO75="","*",SP_NORTE!AO75)</f>
        <v>272.2</v>
      </c>
      <c r="N63" s="83" t="str">
        <f>IF(SP_NORTE!AL75="","*",SP_NORTE!AL75)</f>
        <v>ZEC-ZKY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1204</v>
      </c>
      <c r="C2" s="121" t="s">
        <v>995</v>
      </c>
      <c r="D2" s="76" t="s">
        <v>997</v>
      </c>
      <c r="E2" s="76" t="s">
        <v>1205</v>
      </c>
      <c r="F2" s="99" t="s">
        <v>1206</v>
      </c>
      <c r="G2" s="76" t="s">
        <v>1207</v>
      </c>
      <c r="H2" s="76" t="s">
        <v>1208</v>
      </c>
      <c r="I2" s="76" t="s">
        <v>1209</v>
      </c>
      <c r="J2" s="76" t="s">
        <v>1210</v>
      </c>
      <c r="K2" s="78" t="s">
        <v>1211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