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74" documentId="120_S{118792C3-22EF-5104-A093-F22BFE3913F3}" xr6:coauthVersionLast="47" xr6:coauthVersionMax="47" xr10:uidLastSave="{69BD5826-E22C-4301-8854-476F70C86F1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4" i="1" l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<sst xmlns="http://schemas.openxmlformats.org/spreadsheetml/2006/main" count="5905" uniqueCount="1425">
  <si>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</si>
  <si>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</si>
  <si>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</si>
  <si>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</si>
  <si>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</si>
  <si>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</si>
  <si>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</si>
  <si>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</si>
  <si>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</si>
  <si>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</si>
  <si>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</si>
  <si>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</si>
  <si>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</si>
  <si>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</si>
  <si>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</si>
  <si>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</si>
  <si>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</si>
  <si>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</si>
  <si>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</si>
  <si>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</si>
  <si>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</si>
  <si>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</si>
  <si>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</si>
  <si>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</si>
  <si>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</si>
  <si>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</si>
  <si>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</si>
  <si>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</si>
  <si>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</si>
  <si>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</si>
  <si>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</si>
  <si>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</si>
  <si>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</si>
  <si>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</si>
  <si>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</si>
  <si>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</si>
  <si>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</si>
  <si>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</si>
  <si>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</si>
  <si>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</si>
  <si>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</si>
  <si>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</si>
  <si>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</si>
  <si>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</si>
  <si>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</si>
  <si>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</si>
  <si>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</si>
  <si>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</si>
  <si>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</si>
  <si>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</si>
  <si>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</si>
  <si>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</si>
  <si>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</si>
  <si>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</si>
  <si>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</si>
  <si>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</si>
  <si>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</si>
  <si>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</si>
  <si>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</si>
  <si>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</si>
  <si>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</si>
  <si>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</si>
  <si>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</si>
  <si>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</si>
  <si>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</si>
  <si>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</si>
  <si>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</si>
  <si>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</si>
  <si>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</si>
  <si>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</si>
  <si>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</si>
  <si>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</si>
  <si>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</si>
  <si>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</si>
  <si>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</si>
  <si>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</si>
  <si>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</si>
  <si>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</si>
  <si>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</si>
  <si>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</si>
  <si>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</si>
  <si>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</si>
  <si>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</si>
  <si>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</si>
  <si>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</si>
  <si>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</si>
  <si>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</si>
  <si>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</si>
  <si>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</si>
  <si>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</si>
  <si>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</si>
  <si>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</si>
  <si>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</si>
  <si>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</si>
  <si>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</si>
  <si>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</si>
  <si>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</si>
  <si>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</si>
  <si>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</si>
  <si>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</si>
  <si>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</si>
  <si>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</si>
  <si>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</si>
  <si>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</si>
  <si>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</si>
  <si>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</si>
  <si>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</si>
  <si>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</si>
  <si>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</si>
  <si>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</si>
  <si>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</si>
  <si>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</si>
  <si>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</si>
  <si>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</si>
  <si>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</si>
  <si>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</si>
  <si>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</si>
  <si>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</si>
  <si>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</si>
  <si>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</si>
  <si>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</si>
  <si>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</si>
  <si>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</si>
  <si>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</si>
  <si>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</si>
  <si>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</si>
  <si>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</si>
  <si>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</si>
  <si>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</si>
  <si>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</si>
  <si>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</si>
  <si>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</si>
  <si>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</si>
  <si>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</si>
  <si>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</si>
  <si>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</si>
  <si>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</si>
  <si>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</si>
  <si>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</si>
  <si>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</si>
  <si>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</si>
  <si>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</si>
  <si>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</si>
  <si>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</si>
  <si>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</si>
  <si>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</si>
  <si>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</si>
  <si>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</si>
  <si>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</si>
  <si>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</si>
  <si>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</si>
  <si>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</si>
  <si>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</si>
  <si>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</si>
  <si>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</si>
  <si>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</si>
  <si>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</si>
  <si>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</si>
  <si>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</si>
  <si>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</si>
  <si>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</si>
  <si>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</si>
  <si>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</si>
  <si>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</si>
  <si>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</si>
  <si>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</si>
  <si>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</si>
  <si>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</si>
  <si>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</si>
  <si>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</si>
  <si>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</si>
  <si>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</si>
  <si>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</si>
  <si>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</si>
  <si>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</si>
  <si>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</si>
  <si>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</si>
  <si>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</si>
  <si>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</si>
  <si>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</si>
  <si>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</si>
  <si>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</si>
  <si>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</si>
  <si>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</si>
  <si>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</si>
  <si>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</si>
  <si>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</si>
  <si>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</si>
  <si>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</si>
  <si>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</si>
  <si>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</si>
  <si>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</si>
  <si>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</si>
  <si>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</si>
  <si>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</si>
  <si>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</si>
  <si>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</si>
  <si>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</si>
  <si>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</si>
  <si>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</si>
  <si>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</si>
  <si>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</si>
  <si>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</si>
  <si>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</si>
  <si>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</si>
  <si>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</si>
  <si>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</si>
  <si>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</si>
  <si>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</si>
  <si>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</si>
  <si>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</si>
  <si>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</si>
  <si>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</si>
  <si>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</si>
  <si>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</si>
  <si>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</si>
  <si>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</si>
  <si>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</si>
  <si>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</si>
  <si>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</si>
  <si>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</si>
  <si>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</si>
  <si>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</si>
  <si>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</si>
  <si>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</si>
  <si>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</si>
  <si>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</si>
  <si>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</si>
  <si>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</si>
  <si>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</si>
  <si>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</si>
  <si>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</si>
  <si>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</si>
  <si>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</si>
  <si>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</si>
  <si>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</si>
  <si>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</si>
  <si>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</si>
  <si>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</si>
  <si>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</si>
  <si>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</si>
  <si>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</si>
  <si>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</si>
  <si>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</si>
  <si>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</si>
  <si>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</si>
  <si>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</si>
  <si>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</si>
  <si>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</si>
  <si>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</si>
  <si>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</si>
  <si>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</si>
  <si>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</si>
  <si>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</si>
  <si>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</si>
  <si>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</si>
  <si>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</si>
  <si>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</si>
  <si>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</si>
  <si>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</si>
  <si>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</si>
  <si>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</si>
  <si>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</si>
  <si>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</si>
  <si>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</si>
  <si>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</si>
  <si>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</si>
  <si>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</si>
  <si>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</si>
  <si>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</si>
  <si>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</si>
  <si>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</si>
  <si>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</si>
  <si>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</si>
  <si>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</si>
  <si>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</si>
  <si>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</si>
  <si>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</si>
  <si>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</si>
  <si>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</si>
  <si>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</si>
  <si>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</si>
  <si>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</si>
  <si>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</si>
  <si>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</si>
  <si>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</si>
  <si>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</si>
  <si>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</si>
  <si>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</si>
  <si>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</si>
  <si>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</si>
  <si>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</si>
  <si>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</si>
  <si>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</si>
  <si>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</si>
  <si>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</si>
  <si>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</si>
  <si>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</si>
  <si>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</si>
  <si>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</si>
  <si>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</si>
  <si>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</si>
  <si>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</si>
  <si>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</si>
  <si>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</si>
  <si>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</si>
  <si>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</si>
  <si>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</si>
  <si>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</si>
  <si>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</si>
  <si>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</si>
  <si>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</si>
  <si>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</si>
  <si>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</si>
  <si>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</si>
  <si>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</si>
  <si>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</si>
  <si>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</si>
  <si>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</si>
  <si>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</si>
  <si>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</si>
  <si>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</si>
  <si>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</si>
  <si>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</si>
  <si>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</si>
  <si>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</si>
  <si>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</si>
  <si>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</si>
  <si>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</si>
  <si>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</si>
  <si>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</si>
  <si>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</si>
  <si>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</si>
  <si>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</si>
  <si>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</si>
  <si>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</si>
  <si>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</si>
  <si>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</si>
  <si>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</si>
  <si>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</si>
  <si>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</si>
  <si>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</si>
  <si>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</si>
  <si>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</si>
  <si>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</si>
  <si>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</si>
  <si>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</si>
  <si>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</si>
  <si>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</si>
  <si>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</si>
  <si>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</si>
  <si>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</si>
  <si>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</si>
  <si>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</si>
  <si>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</si>
  <si>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</si>
  <si>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</si>
  <si>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</si>
  <si>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</si>
  <si>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</si>
  <si>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</si>
  <si>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</si>
  <si>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</si>
  <si>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</si>
  <si>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</si>
  <si>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</si>
  <si>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</si>
  <si>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</si>
  <si>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</si>
  <si>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</si>
  <si>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</si>
  <si>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</si>
  <si>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</si>
  <si>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</si>
  <si>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</si>
  <si>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</si>
  <si>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</si>
  <si>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</si>
  <si>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</si>
  <si>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</si>
  <si>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</si>
  <si>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</si>
  <si>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</si>
  <si>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</si>
  <si>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</si>
  <si>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</si>
  <si>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</si>
  <si>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</si>
  <si>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</si>
  <si>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</si>
  <si>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</si>
  <si>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</si>
  <si>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</si>
  <si>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</si>
  <si>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</si>
  <si>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</si>
  <si>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</si>
  <si>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</si>
  <si>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</si>
  <si>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</si>
  <si>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</si>
  <si>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</si>
  <si>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</si>
  <si>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</si>
  <si>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</si>
  <si>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</si>
  <si>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</si>
  <si>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</si>
  <si>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</si>
  <si>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</si>
  <si>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</si>
  <si>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</si>
  <si>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</si>
  <si>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</si>
  <si>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</si>
  <si>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</si>
  <si>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</si>
  <si>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</si>
  <si>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</si>
  <si>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</si>
  <si>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</si>
  <si>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</si>
  <si>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</si>
  <si>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</si>
  <si>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</si>
  <si>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</si>
  <si>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</si>
  <si>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</si>
  <si>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</si>
  <si>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</si>
  <si>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</si>
  <si>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</si>
  <si>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</si>
  <si>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</si>
  <si>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</si>
  <si>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</si>
  <si>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</si>
  <si>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</si>
  <si>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</si>
  <si>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</si>
  <si>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</si>
  <si>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</si>
  <si>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</si>
  <si>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</si>
  <si>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</si>
  <si>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</si>
  <si>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</si>
  <si>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</si>
  <si>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</si>
  <si>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</si>
  <si>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</si>
  <si>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</si>
  <si>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</si>
  <si>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</si>
  <si>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</si>
  <si>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</si>
  <si>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</si>
  <si>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</si>
  <si>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</si>
  <si>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</si>
  <si>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</si>
  <si>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</si>
  <si>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</si>
  <si>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</si>
  <si>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</si>
  <si>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</si>
  <si>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</si>
  <si>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</si>
  <si>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</si>
  <si>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</si>
  <si>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</si>
  <si>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</si>
  <si>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</si>
  <si>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</si>
  <si>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</si>
  <si>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</si>
  <si>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</si>
  <si>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</si>
  <si>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</si>
  <si>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</si>
  <si>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</si>
  <si>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</si>
  <si>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</si>
  <si>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</si>
  <si>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</si>
  <si>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</si>
  <si>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</si>
  <si>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</si>
  <si>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</si>
  <si>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</si>
  <si>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</si>
  <si>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</si>
  <si>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</si>
  <si>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</si>
  <si>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</si>
  <si>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</si>
  <si>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</si>
  <si>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</si>
  <si>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</si>
  <si>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</si>
  <si>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</si>
  <si>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</si>
  <si>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</si>
  <si>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</si>
  <si>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</si>
  <si>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</si>
  <si>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</si>
  <si>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</si>
  <si>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</si>
  <si>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</si>
  <si>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</si>
  <si>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</si>
  <si>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</si>
  <si>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</si>
  <si>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</si>
  <si>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</si>
  <si>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</si>
  <si>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</si>
  <si>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</si>
  <si>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</si>
  <si>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</si>
  <si>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</si>
  <si>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</si>
  <si>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</si>
  <si>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</si>
  <si>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</si>
  <si>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</si>
  <si>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</si>
  <si>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</si>
  <si>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</si>
  <si>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</si>
  <si>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</si>
  <si>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</si>
  <si>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</si>
  <si>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</si>
  <si>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</si>
  <si>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</si>
  <si>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</si>
  <si>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</si>
  <si>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</si>
  <si>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</si>
  <si>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</si>
  <si>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</si>
  <si>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</si>
  <si>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</si>
  <si>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</si>
  <si>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</si>
  <si>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</si>
  <si>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</si>
  <si>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</si>
  <si>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</si>
  <si>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</si>
  <si>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</si>
  <si>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</si>
  <si>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</si>
  <si>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</si>
  <si>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</si>
  <si>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</si>
  <si>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</si>
  <si>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</si>
  <si>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</si>
  <si>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</si>
  <si>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</si>
  <si>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</si>
  <si>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</si>
  <si>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</si>
  <si>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</si>
  <si>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</si>
  <si>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</si>
  <si>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</si>
  <si>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</si>
  <si>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</si>
  <si>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</si>
  <si>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</si>
  <si>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</si>
  <si>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</si>
  <si>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</si>
  <si>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</si>
  <si>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</si>
  <si>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</si>
  <si>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</si>
  <si>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</si>
  <si>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</si>
  <si>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</si>
  <si>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</si>
  <si>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</si>
  <si>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</si>
  <si>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</si>
  <si>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</si>
  <si>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</si>
  <si>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</si>
  <si>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</si>
  <si>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</si>
  <si>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</si>
  <si>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</si>
  <si>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</si>
  <si>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</si>
  <si>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</si>
  <si>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</si>
  <si>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</si>
  <si>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</si>
  <si>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</si>
  <si>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</si>
  <si>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</si>
  <si>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</si>
  <si>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</si>
  <si>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</si>
  <si>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</si>
  <si>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</si>
  <si>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</si>
  <si>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</si>
  <si>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</si>
  <si>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</si>
  <si>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</si>
  <si>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</si>
  <si>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</si>
  <si>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</si>
  <si>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</si>
  <si>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</si>
  <si>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</si>
  <si>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</si>
  <si>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</si>
  <si>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</si>
  <si>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</si>
  <si>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</si>
  <si>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</si>
  <si>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</si>
  <si>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</si>
  <si>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</si>
  <si>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</si>
  <si>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</si>
  <si>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</si>
  <si>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</si>
  <si>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</si>
  <si>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</si>
  <si>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</si>
  <si>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</si>
  <si>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</si>
  <si>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</si>
  <si>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</si>
  <si>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</si>
  <si>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</si>
  <si>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</si>
  <si>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</si>
  <si>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</si>
  <si>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</si>
  <si>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</si>
  <si>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</si>
  <si>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</si>
  <si>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</si>
  <si>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</si>
  <si>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</si>
  <si>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</si>
  <si>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</si>
  <si>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</si>
  <si>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</si>
  <si>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</si>
  <si>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</si>
  <si>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</si>
  <si>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</si>
  <si>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</si>
  <si>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</si>
  <si>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</si>
  <si>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</si>
  <si>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</si>
  <si>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</si>
  <si>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</si>
  <si>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</si>
  <si>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</si>
  <si>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</si>
  <si>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</si>
  <si>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</si>
  <si>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</si>
  <si>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</si>
  <si>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</si>
  <si>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</si>
  <si>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</si>
  <si>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</si>
  <si>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</si>
  <si>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</si>
  <si>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</si>
  <si>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</si>
  <si>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</si>
  <si>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</si>
  <si>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</si>
  <si>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</si>
  <si>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</si>
  <si>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</si>
  <si>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</si>
  <si>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</si>
  <si>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</si>
  <si>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</si>
  <si>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</si>
  <si>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</si>
  <si>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</si>
  <si>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</si>
  <si>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</si>
  <si>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</si>
  <si>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</si>
  <si>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</si>
  <si>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</si>
  <si>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</si>
  <si>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</si>
  <si>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</si>
  <si>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</si>
  <si>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</si>
  <si>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</si>
  <si>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</si>
  <si>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</si>
  <si>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</si>
  <si>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</si>
  <si>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</si>
  <si>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</si>
  <si>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</si>
  <si>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</si>
  <si>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</si>
  <si>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</si>
  <si>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</si>
  <si>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</si>
  <si>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</si>
  <si>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</si>
  <si>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</si>
  <si>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</si>
  <si>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</si>
  <si>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</si>
  <si>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</si>
  <si>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</si>
  <si>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</si>
  <si>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</si>
  <si>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</si>
  <si>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</si>
  <si>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</si>
  <si>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</si>
  <si>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</si>
  <si>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</si>
  <si>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</si>
  <si>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</si>
  <si>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</si>
  <si>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</si>
  <si>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</si>
  <si>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</si>
  <si>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</si>
  <si>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</si>
  <si>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</si>
  <si>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</si>
  <si>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</si>
  <si>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</si>
  <si>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</si>
  <si>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</si>
  <si>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</si>
  <si>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</si>
  <si>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</si>
  <si>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</si>
  <si>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</si>
  <si>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</si>
  <si>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</si>
  <si>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</si>
  <si>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</si>
  <si>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</si>
  <si>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</si>
  <si>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</si>
  <si>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</si>
  <si>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</si>
  <si>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</si>
  <si>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</si>
  <si>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</si>
  <si>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</si>
  <si>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</si>
  <si>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</si>
  <si>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</si>
  <si>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</si>
  <si>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</si>
  <si>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</si>
  <si>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</si>
  <si>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</si>
  <si>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</si>
  <si>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</si>
  <si>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</si>
  <si>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</si>
  <si>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</si>
  <si>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</si>
  <si>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</si>
  <si>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</si>
  <si>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</si>
  <si>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</si>
  <si>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</si>
  <si>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</si>
  <si>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</si>
  <si>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</si>
  <si>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</si>
  <si>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</si>
  <si>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</si>
  <si>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</si>
  <si>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</si>
  <si>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</si>
  <si>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</si>
  <si>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</si>
  <si>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</si>
  <si>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</si>
  <si>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</si>
  <si>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</si>
  <si>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</si>
  <si>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</si>
  <si>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</si>
  <si>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</si>
  <si>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</si>
  <si>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</si>
  <si>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</si>
  <si>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</si>
  <si>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</si>
  <si>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</si>
  <si>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</si>
  <si>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</si>
  <si>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</si>
  <si>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</si>
  <si>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</si>
  <si>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</si>
  <si>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</si>
  <si>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</si>
  <si>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</si>
  <si>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</si>
  <si>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</si>
  <si>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</si>
  <si>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</si>
  <si>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</si>
  <si>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</si>
  <si>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</si>
  <si>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</si>
  <si>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</si>
  <si>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</si>
  <si>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</si>
  <si>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</si>
  <si>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</si>
  <si>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</si>
  <si>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</si>
  <si>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</si>
  <si>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</si>
  <si>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</si>
  <si>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</si>
  <si>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</si>
  <si>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</si>
  <si>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</si>
  <si>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</si>
  <si>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</si>
  <si>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</si>
  <si>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</si>
  <si>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</si>
  <si>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</si>
  <si>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</si>
  <si>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</si>
  <si>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</si>
  <si>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</si>
  <si>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</si>
  <si>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</si>
  <si>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</si>
  <si>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</si>
  <si>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</si>
  <si>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</si>
  <si>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</si>
  <si>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</si>
  <si>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</si>
  <si>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</si>
  <si>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</si>
  <si>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</si>
  <si>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</si>
  <si>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</si>
  <si>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</si>
  <si>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</si>
  <si>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</si>
  <si>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</si>
  <si>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</si>
  <si>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</si>
  <si>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</si>
  <si>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</si>
  <si>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</si>
  <si>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</si>
  <si>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</si>
  <si>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</si>
  <si>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</si>
  <si>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</si>
  <si>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</si>
  <si>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</si>
  <si>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</si>
  <si>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</si>
  <si>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</si>
  <si>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</si>
  <si>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</si>
  <si>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</si>
  <si>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</si>
  <si>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</si>
  <si>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</si>
  <si>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</si>
  <si>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</si>
  <si>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</si>
  <si>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</si>
  <si>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</si>
  <si>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</si>
  <si>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</si>
  <si>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</si>
  <si>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</si>
  <si>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</si>
  <si>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</si>
  <si>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</si>
  <si>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</si>
  <si>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</si>
  <si>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</si>
  <si>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</si>
  <si>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</si>
  <si>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</si>
  <si>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</si>
  <si>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</si>
  <si>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</si>
  <si>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</si>
  <si>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</si>
  <si>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</si>
  <si>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</si>
  <si>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</si>
  <si>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</si>
  <si>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</si>
  <si>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</si>
  <si>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</si>
  <si>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</si>
  <si>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</si>
  <si>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</si>
  <si>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</si>
  <si>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</si>
  <si>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</si>
  <si>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</si>
  <si>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</si>
  <si>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</si>
  <si>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</si>
  <si>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</si>
  <si>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</si>
  <si>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</si>
  <si>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</si>
  <si>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</si>
  <si>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</si>
  <si>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</si>
  <si>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</si>
  <si>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</si>
  <si>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</si>
  <si>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</si>
  <si>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</si>
  <si>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</si>
  <si>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</si>
  <si>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</si>
  <si>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</si>
  <si>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</si>
  <si>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</si>
  <si>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</si>
  <si>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</si>
  <si>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</si>
  <si>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</si>
  <si>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</si>
  <si>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</si>
  <si>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</si>
  <si>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</si>
  <si>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</si>
  <si>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</si>
  <si>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</si>
  <si>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</si>
  <si>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</si>
  <si>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</si>
  <si>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</si>
  <si>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</si>
  <si>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</si>
  <si>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</si>
  <si>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</si>
  <si>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</si>
  <si>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</si>
  <si>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</si>
  <si>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</si>
  <si>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</si>
  <si>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</si>
  <si>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</si>
  <si>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</si>
  <si>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</si>
  <si>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</si>
  <si>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</si>
  <si>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</si>
  <si>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</si>
  <si>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</si>
  <si>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</si>
  <si>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</si>
  <si>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</si>
  <si>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</si>
  <si>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</si>
  <si>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</si>
  <si>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</si>
  <si>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</si>
  <si>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</si>
  <si>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</si>
  <si>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</si>
  <si>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</si>
  <si>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</si>
  <si>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</si>
  <si>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</si>
  <si>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</si>
  <si>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</si>
  <si>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</si>
  <si>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</si>
  <si>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</si>
  <si>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</si>
  <si>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</si>
  <si>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</si>
  <si>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</si>
  <si>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</si>
  <si>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</si>
  <si>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</si>
  <si>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</si>
  <si>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</si>
  <si>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</si>
  <si>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</si>
  <si>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</si>
  <si>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</si>
  <si>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</si>
  <si>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</si>
  <si>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</si>
  <si>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</si>
  <si>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</si>
  <si>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</si>
  <si>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</si>
  <si>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</si>
  <si>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</si>
  <si>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</si>
  <si>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</si>
  <si>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</si>
  <si>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</si>
  <si>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</si>
  <si>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</si>
  <si>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</si>
  <si>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</si>
  <si>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</si>
  <si>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</si>
  <si>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</si>
  <si>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</si>
  <si>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</si>
  <si>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</si>
  <si>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</si>
  <si>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</si>
  <si>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</si>
  <si>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</si>
  <si>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</si>
  <si>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</si>
  <si>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</si>
  <si>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</si>
  <si>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</si>
  <si>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</si>
  <si>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</si>
  <si>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</si>
  <si>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</si>
  <si>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</si>
  <si>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</si>
  <si>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</si>
  <si>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</si>
  <si>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</si>
  <si>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</si>
  <si>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</si>
  <si>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</si>
  <si>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</si>
  <si>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</si>
  <si>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</si>
  <si>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</si>
  <si>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</si>
  <si>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</si>
  <si>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</si>
  <si>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</si>
  <si>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</si>
  <si>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</si>
  <si>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</si>
  <si>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</si>
  <si>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</si>
  <si>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</si>
  <si>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</si>
  <si>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</si>
  <si>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</si>
  <si>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</si>
  <si>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</si>
  <si>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</si>
  <si>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</si>
  <si>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</si>
  <si>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</si>
  <si>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</si>
  <si>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</si>
  <si>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</si>
  <si>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</si>
  <si>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</si>
  <si>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</si>
  <si>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</si>
  <si>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</si>
  <si>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</si>
  <si>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</si>
  <si>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</si>
  <si>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</si>
  <si>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</si>
  <si>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</si>
  <si>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</si>
  <si>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</si>
  <si>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</si>
  <si>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</si>
  <si>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</si>
  <si>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</si>
  <si>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</si>
  <si>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</si>
  <si>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</si>
  <si>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</si>
  <si>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</si>
  <si>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</si>
  <si>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</si>
  <si>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</si>
  <si>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</si>
  <si>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</si>
  <si>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</si>
  <si>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</si>
  <si>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</si>
  <si>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</si>
  <si>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</si>
  <si>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</si>
  <si>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</si>
  <si>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</si>
  <si>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</si>
  <si>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</si>
  <si>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</si>
  <si>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</si>
  <si>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</si>
  <si>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</si>
  <si>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</si>
  <si>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</si>
  <si>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</si>
  <si>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</si>
  <si>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</si>
  <si>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</si>
  <si>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</si>
  <si>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</si>
  <si>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</si>
  <si>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</si>
  <si>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</si>
  <si>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</si>
  <si>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</si>
  <si>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</si>
  <si>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</si>
  <si>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</si>
  <si>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</si>
  <si>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</si>
  <si>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</si>
  <si>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</si>
  <si>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</si>
  <si>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</si>
  <si>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</si>
  <si>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</si>
  <si>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</si>
  <si>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</si>
  <si>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</si>
  <si>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</si>
  <si>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</si>
  <si>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</si>
  <si>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</si>
  <si>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</si>
  <si>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</si>
  <si>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</si>
  <si>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</si>
  <si>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</si>
  <si>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</si>
  <si>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</si>
  <si>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</si>
  <si>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</si>
  <si>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</si>
  <si>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</si>
  <si>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</si>
  <si>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</si>
  <si>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</si>
  <si>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</si>
  <si>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</si>
  <si>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</si>
  <si>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</si>
  <si>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</si>
  <si>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</si>
  <si>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</si>
  <si>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</si>
  <si>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</si>
  <si>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</si>
  <si>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</si>
  <si>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</si>
  <si>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</si>
  <si>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</si>
  <si>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</si>
  <si>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</si>
  <si>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</si>
  <si>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</si>
  <si>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</si>
  <si>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</si>
  <si>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</si>
  <si>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</si>
  <si>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</si>
  <si>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</si>
  <si>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</si>
  <si>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</si>
  <si>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</si>
  <si>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</si>
  <si>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</si>
  <si>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</si>
  <si>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</si>
  <si>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</si>
  <si>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</si>
  <si>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</si>
  <si>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</si>
  <si>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</si>
  <si>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</si>
  <si>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</si>
  <si>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</si>
  <si>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</si>
  <si>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</si>
  <si>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</si>
  <si>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</si>
  <si>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</si>
  <si>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</si>
  <si>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</si>
  <si>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</si>
  <si>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</si>
  <si>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</si>
  <si>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</si>
  <si>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</si>
  <si>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</si>
  <si>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</si>
  <si>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</si>
  <si>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</si>
  <si>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</si>
  <si>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</si>
  <si>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</si>
  <si>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</si>
  <si>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</si>
  <si>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</si>
  <si>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</si>
  <si>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</si>
  <si>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</si>
  <si>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</si>
  <si>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</si>
  <si>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</si>
  <si>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</si>
  <si>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</si>
  <si>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</si>
  <si>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</si>
  <si>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</si>
  <si>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</si>
  <si>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</si>
  <si>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</si>
  <si>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</si>
  <si>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</si>
  <si>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</si>
  <si>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</si>
  <si>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</si>
  <si>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</si>
  <si>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</si>
  <si>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</si>
  <si>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</si>
  <si>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</si>
  <si>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</si>
  <si>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</si>
  <si>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</si>
  <si>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</si>
  <si>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</si>
  <si>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</si>
  <si>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</si>
  <si>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</si>
  <si>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</si>
  <si>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</si>
  <si>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</si>
  <si>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</si>
  <si>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</si>
  <si>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</si>
  <si>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</si>
  <si>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</si>
  <si>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</si>
  <si>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</si>
  <si>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</si>
  <si>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</si>
  <si>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</si>
  <si>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</si>
  <si>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</si>
  <si>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</si>
  <si>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</si>
  <si>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</si>
  <si>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</si>
  <si>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</si>
  <si>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</si>
  <si>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</si>
  <si>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</si>
  <si>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</si>
  <si>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</si>
  <si>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</si>
  <si>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</si>
  <si>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</si>
  <si>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</si>
  <si>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</si>
  <si>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</si>
  <si>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</si>
  <si>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</si>
  <si>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</si>
  <si>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</si>
  <si>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</si>
  <si>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</si>
  <si>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</si>
  <si>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</si>
  <si>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</si>
  <si>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</si>
  <si>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</si>
  <si>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</si>
  <si>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</si>
  <si>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</si>
  <si>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</si>
  <si>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</si>
  <si>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</si>
  <si>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</si>
  <si>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</si>
  <si>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</si>
  <si>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</si>
  <si>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</si>
  <si>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</si>
  <si>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</si>
  <si>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</si>
  <si>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</si>
  <si>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</si>
  <si>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</si>
  <si>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</si>
  <si>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</si>
  <si>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</si>
  <si>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</si>
  <si>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</si>
  <si>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</si>
  <si>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</si>
  <si>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</si>
  <si>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</si>
  <si>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</si>
  <si>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</si>
  <si>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</si>
  <si>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</si>
  <si>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</si>
  <si>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</si>
  <si>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</si>
  <si>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</si>
  <si>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MC1 08h21 /  Autorizado entrada na via 09h32 / Em deslocamento para km de trabalho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</si>
  <si>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</si>
  <si>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</si>
  <si>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</si>
  <si>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</si>
  <si>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</si>
  <si>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</si>
  <si>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</si>
  <si>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Z3ZEV</t>
  </si>
  <si>
    <t>ZEV-ZTP</t>
  </si>
  <si>
    <t>ZEVZPT</t>
  </si>
  <si>
    <t>CBL com problemas, aguardando atendimento da MEC.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</si>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</sst>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K213" sqref="BK2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1339</v>
      </c>
      <c r="BK209" s="18" t="s">
        <v>1339</v>
      </c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1339</v>
      </c>
      <c r="BK210" s="18" t="s">
        <v>1339</v>
      </c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1340</v>
      </c>
      <c r="BK211" s="18" t="s">
        <v>1340</v>
      </c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1341</v>
      </c>
      <c r="J212" s="105">
        <v>48</v>
      </c>
      <c r="K212" s="105">
        <v>120</v>
      </c>
      <c r="L212" s="105"/>
      <c r="M212" s="127" t="s">
        <v>1342</v>
      </c>
      <c r="N212" s="127" t="s">
        <v>1343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1344</v>
      </c>
      <c r="W212" s="151" t="s">
        <v>1345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1346</v>
      </c>
      <c r="BK212" s="18" t="s">
        <v>1346</v>
      </c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1</v>
      </c>
      <c r="BI213" s="17"/>
      <c r="BJ213" s="17" t="s">
        <v>1347</v>
      </c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1</v>
      </c>
      <c r="BI214" s="17"/>
      <c r="BJ214" s="17" t="s">
        <v>1347</v>
      </c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1348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1349</v>
      </c>
      <c r="N216" s="127" t="s">
        <v>1350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1351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1</v>
      </c>
      <c r="BI217" s="17"/>
      <c r="BJ217" s="17" t="s">
        <v>1352</v>
      </c>
      <c r="BK217" s="18"/>
      <c r="BL217" s="16"/>
      <c r="BM217" s="130"/>
      <c r="BN217" s="130"/>
      <c r="BO217" s="130"/>
      <c r="BP217" s="18"/>
      <c r="BQ217" s="12" t="str">
        <f t="shared" si="22"/>
        <v>Produção</v>
      </c>
      <c r="BR217" s="19">
        <f t="shared" si="23"/>
        <v>1.1666666666666665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1</v>
      </c>
      <c r="BI218" s="17"/>
      <c r="BJ218" s="17" t="s">
        <v>1353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0.99999999999999911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1354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1356</v>
      </c>
      <c r="BK220" s="18" t="s">
        <v>1356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0.33333333333333331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1182</v>
      </c>
      <c r="W226" s="151" t="s">
        <v>1326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>E17</v>
      </c>
      <c r="B233" s="102"/>
      <c r="C233" s="135" t="str">
        <f>IF(BS_CONTROLE[[#This Row],[DATA]]="","",WEEKNUM(BS_CONTROLE[[#This Row],[DATA]]))</f>
        <v/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0.375</v>
      </c>
      <c r="P233" s="106">
        <v>0.125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>V89</v>
      </c>
      <c r="B234" s="102"/>
      <c r="C234" s="135" t="str">
        <f>IF(BS_CONTROLE[[#This Row],[DATA]]="","",WEEKNUM(BS_CONTROLE[[#This Row],[DATA]]))</f>
        <v/>
      </c>
      <c r="D234" s="104" t="s">
        <v>803</v>
      </c>
      <c r="E234" s="159"/>
      <c r="F234" s="126" t="s">
        <v>698</v>
      </c>
      <c r="G234" s="142" t="str">
        <f>IF(D234="","*",VLOOKUP(F234,BS_ATIVIDADE[],3,FALSE))</f>
        <v>MECANIZAÇÃO - SOCADORA</v>
      </c>
      <c r="H234" s="105" t="s">
        <v>201</v>
      </c>
      <c r="I234" s="105" t="s">
        <v>201</v>
      </c>
      <c r="J234" s="105">
        <v>55</v>
      </c>
      <c r="K234" s="105">
        <v>106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4" s="106">
        <v>0.35416666666666669</v>
      </c>
      <c r="P234" s="106">
        <v>0.125</v>
      </c>
      <c r="Q234" s="172">
        <v>480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1061</v>
      </c>
      <c r="W234" s="151" t="s">
        <v>1050</v>
      </c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1" t="str">
        <f>BS_CONTROLE[[#This Row],[Local - Partida]]</f>
        <v>102ZKW2</v>
      </c>
      <c r="AL234" s="31" t="str">
        <f>BS_CONTROLE[[#This Row],[Local - Encerramento]]</f>
        <v>102ZKW2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ZLU1052</v>
      </c>
      <c r="AO234" s="105">
        <f>IF(BS_CONTROLE[[#This Row],[SUB]]=0, "-", BS_CONTROLE[[#This Row],[SUB]])</f>
        <v>55</v>
      </c>
      <c r="AP234" s="105">
        <f>BS_CONTROLE[[#This Row],[KM - Inicio]]</f>
        <v>106</v>
      </c>
      <c r="AQ234" s="105">
        <f>BS_CONTROLE[[#This Row],[KM - Inicio]]</f>
        <v>106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1357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1358</v>
      </c>
      <c r="C4" s="160" t="s">
        <v>1359</v>
      </c>
      <c r="D4" s="160" t="s">
        <v>1360</v>
      </c>
      <c r="E4" s="160" t="s">
        <v>1361</v>
      </c>
      <c r="F4" s="160" t="s">
        <v>4</v>
      </c>
      <c r="G4" s="160" t="s">
        <v>1362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1363</v>
      </c>
      <c r="C6" s="161">
        <v>407867</v>
      </c>
      <c r="D6" s="161" t="s">
        <v>1364</v>
      </c>
      <c r="E6" s="161" t="s">
        <v>824</v>
      </c>
      <c r="F6" s="161" t="s">
        <v>1365</v>
      </c>
      <c r="G6" s="162"/>
    </row>
    <row r="7" spans="2:7">
      <c r="B7" s="161" t="s">
        <v>1366</v>
      </c>
      <c r="C7" s="161">
        <v>293644</v>
      </c>
      <c r="D7" s="161" t="s">
        <v>1367</v>
      </c>
      <c r="E7" s="161" t="s">
        <v>824</v>
      </c>
      <c r="F7" s="161" t="s">
        <v>1365</v>
      </c>
      <c r="G7" s="162"/>
    </row>
    <row r="8" spans="2:7">
      <c r="B8" s="161" t="s">
        <v>1368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1369</v>
      </c>
      <c r="C9" s="161">
        <v>256790</v>
      </c>
      <c r="D9" s="161" t="s">
        <v>1370</v>
      </c>
      <c r="E9" s="161" t="s">
        <v>825</v>
      </c>
      <c r="F9" s="161" t="s">
        <v>1371</v>
      </c>
      <c r="G9" s="162">
        <v>46357</v>
      </c>
    </row>
    <row r="10" spans="2:7">
      <c r="B10" s="161" t="s">
        <v>1372</v>
      </c>
      <c r="C10" s="161">
        <v>265193</v>
      </c>
      <c r="D10" s="161" t="s">
        <v>1373</v>
      </c>
      <c r="E10" s="161" t="s">
        <v>826</v>
      </c>
      <c r="F10" s="161" t="s">
        <v>54</v>
      </c>
      <c r="G10" s="161" t="s">
        <v>1374</v>
      </c>
    </row>
    <row r="11" spans="2:7">
      <c r="B11" s="161" t="s">
        <v>1375</v>
      </c>
      <c r="C11" s="161">
        <v>293716</v>
      </c>
      <c r="D11" s="161" t="s">
        <v>1376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1377</v>
      </c>
      <c r="C12" s="161">
        <v>257258</v>
      </c>
      <c r="D12" s="161" t="s">
        <v>1378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1379</v>
      </c>
      <c r="C13" s="161">
        <v>371147</v>
      </c>
      <c r="D13" s="161" t="s">
        <v>1380</v>
      </c>
      <c r="E13" s="161" t="s">
        <v>827</v>
      </c>
      <c r="F13" s="161" t="s">
        <v>71</v>
      </c>
      <c r="G13" s="161" t="s">
        <v>1374</v>
      </c>
    </row>
    <row r="14" spans="2:7">
      <c r="B14" s="161" t="s">
        <v>1381</v>
      </c>
      <c r="C14" s="161">
        <v>259230</v>
      </c>
      <c r="D14" s="161" t="s">
        <v>1382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1383</v>
      </c>
      <c r="C15" s="161">
        <v>370705</v>
      </c>
      <c r="D15" s="161"/>
      <c r="E15" s="161" t="s">
        <v>827</v>
      </c>
      <c r="F15" s="161" t="s">
        <v>71</v>
      </c>
      <c r="G15" s="161" t="s">
        <v>1374</v>
      </c>
    </row>
    <row r="16" spans="2:7">
      <c r="B16" s="161" t="s">
        <v>1384</v>
      </c>
      <c r="C16" s="161">
        <v>258542</v>
      </c>
      <c r="D16" s="161" t="s">
        <v>1385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1386</v>
      </c>
      <c r="C17" s="161">
        <v>257050</v>
      </c>
      <c r="D17" s="161" t="s">
        <v>1387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1388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1389</v>
      </c>
      <c r="D4" s="163" t="s">
        <v>1390</v>
      </c>
      <c r="E4" s="163" t="s">
        <v>1391</v>
      </c>
      <c r="F4" s="160" t="s">
        <v>1392</v>
      </c>
      <c r="G4" s="163" t="s">
        <v>1393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1394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1395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1394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1394</v>
      </c>
      <c r="G9" s="167"/>
    </row>
    <row r="10" spans="2:7" ht="19.5" customHeight="1">
      <c r="B10" s="167" t="s">
        <v>1396</v>
      </c>
      <c r="C10" s="167">
        <v>9038</v>
      </c>
      <c r="D10" s="168">
        <v>46049</v>
      </c>
      <c r="E10" s="167">
        <v>15098</v>
      </c>
      <c r="F10" s="169" t="s">
        <v>1397</v>
      </c>
      <c r="G10" s="167" t="s">
        <v>1398</v>
      </c>
    </row>
    <row r="11" spans="2:7" ht="19.5" customHeight="1">
      <c r="B11" s="167" t="s">
        <v>744</v>
      </c>
      <c r="C11" s="167" t="s">
        <v>1399</v>
      </c>
      <c r="D11" s="168">
        <v>46056</v>
      </c>
      <c r="E11" s="167">
        <v>9100</v>
      </c>
      <c r="F11" s="169" t="s">
        <v>1400</v>
      </c>
      <c r="G11" s="167" t="s">
        <v>1401</v>
      </c>
    </row>
    <row r="12" spans="2:7" ht="19.5" customHeight="1">
      <c r="B12" s="167" t="s">
        <v>744</v>
      </c>
      <c r="C12" s="167" t="s">
        <v>1402</v>
      </c>
      <c r="D12" s="168">
        <v>46058</v>
      </c>
      <c r="E12" s="167">
        <v>12000</v>
      </c>
      <c r="F12" s="169" t="s">
        <v>1394</v>
      </c>
      <c r="G12" s="167"/>
    </row>
    <row r="13" spans="2:7" ht="19.5" customHeight="1">
      <c r="B13" s="167" t="s">
        <v>744</v>
      </c>
      <c r="C13" s="167" t="s">
        <v>1403</v>
      </c>
      <c r="D13" s="168">
        <v>46058</v>
      </c>
      <c r="E13" s="167">
        <v>12000</v>
      </c>
      <c r="F13" s="169" t="s">
        <v>1394</v>
      </c>
      <c r="G13" s="167"/>
    </row>
    <row r="14" spans="2:7" ht="19.5" customHeight="1">
      <c r="B14" s="167" t="s">
        <v>744</v>
      </c>
      <c r="C14" s="167" t="s">
        <v>1404</v>
      </c>
      <c r="D14" s="168">
        <v>46058</v>
      </c>
      <c r="E14" s="167">
        <v>13800</v>
      </c>
      <c r="F14" s="169" t="s">
        <v>1394</v>
      </c>
      <c r="G14" s="167" t="s">
        <v>1405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1406</v>
      </c>
      <c r="D5" s="216"/>
      <c r="E5" s="216"/>
      <c r="F5" s="216"/>
      <c r="G5" s="216"/>
      <c r="H5" s="216"/>
      <c r="I5" s="216"/>
      <c r="J5" s="217"/>
      <c r="K5" s="218" t="s">
        <v>1407</v>
      </c>
      <c r="L5" s="219"/>
      <c r="M5" s="219"/>
      <c r="N5" s="219"/>
      <c r="O5" s="220" t="s">
        <v>1408</v>
      </c>
      <c r="P5" s="221"/>
    </row>
    <row r="6" spans="1:16" s="74" customFormat="1" ht="15" customHeight="1">
      <c r="A6" s="66" t="s">
        <v>1409</v>
      </c>
      <c r="B6" s="75" t="s">
        <v>1410</v>
      </c>
      <c r="C6" s="76" t="s">
        <v>992</v>
      </c>
      <c r="D6" s="77" t="s">
        <v>993</v>
      </c>
      <c r="E6" s="76" t="s">
        <v>1411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1412</v>
      </c>
      <c r="M6" s="80" t="s">
        <v>611</v>
      </c>
      <c r="N6" s="81" t="s">
        <v>987</v>
      </c>
      <c r="O6" s="158" t="s">
        <v>1030</v>
      </c>
      <c r="P6" s="133" t="s">
        <v>1413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Alterado programação para km 156+000 via 2 / TP pronto 11h00 / aguardando confirmar cauda do U50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Alterado programação para km 156+000 via 2 / TP pronto 11h00 / aguardando confirmar cauda do U50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MC1 08h21 /  Autorizado entrada na via 09h32 / Em deslocamento para km de trabalho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MC1 08h27 / autorizado entrada na via 08h40 / Em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1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1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0.33333333333333331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0.375</v>
      </c>
      <c r="J233" s="113">
        <f>IF(SP_SUL!P233="","*",SP_SUL!P233)</f>
        <v>0.125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V89</v>
      </c>
      <c r="F234" s="83" t="str">
        <f>IF(SP_SUL!H234="","*",SP_SUL!H234)</f>
        <v>102ZKW2</v>
      </c>
      <c r="G234" s="83" t="str">
        <f>IF(SP_SUL!M234="","*",SP_SUL!M234)</f>
        <v>ZKW-ZLU</v>
      </c>
      <c r="H234" s="116">
        <f>IF(SP_SUL!K234="","*",SP_SUL!K234)</f>
        <v>106</v>
      </c>
      <c r="I234" s="113">
        <f>IF(SP_SUL!O234="","*",SP_SUL!O234)</f>
        <v>0.35416666666666669</v>
      </c>
      <c r="J234" s="113">
        <f>IF(SP_SUL!P234="","*",SP_SUL!P234)</f>
        <v>0.125</v>
      </c>
      <c r="K234" s="83" t="str">
        <f>IF(SP_SUL!AK234="","*",SP_SUL!AK234)</f>
        <v>102ZKW2</v>
      </c>
      <c r="L234" s="83" t="str">
        <f>IF(SP_SUL!AM234="","*",SP_SUL!AM234)</f>
        <v>ZKW-ZLU</v>
      </c>
      <c r="M234" s="83">
        <f>IF(SP_SUL!AP234="","*",SP_SUL!AP234)</f>
        <v>106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1414</v>
      </c>
      <c r="V1" s="227"/>
      <c r="W1" s="227"/>
    </row>
    <row r="2" spans="1:23" ht="15" customHeight="1">
      <c r="A2" s="87" t="s">
        <v>1415</v>
      </c>
      <c r="B2" s="87" t="s">
        <v>1410</v>
      </c>
      <c r="C2" s="87" t="s">
        <v>411</v>
      </c>
      <c r="D2" s="88" t="s">
        <v>992</v>
      </c>
      <c r="E2" s="88" t="s">
        <v>4</v>
      </c>
      <c r="F2" s="88" t="s">
        <v>1409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1416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0.33333333333333331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 hidden="1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PCM</v>
      </c>
      <c r="T223" s="145" t="str">
        <f>IF(SP_SUL!W226="","*",SP_SUL!W226)</f>
        <v xml:space="preserve">Descarga de trrilho 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 t="str">
        <f>IF(SP_SUL!B233="","*",SP_SUL!B233)</f>
        <v>*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0.375</v>
      </c>
      <c r="Q230" s="143">
        <f>IF(SP_SUL!P233="","*",SP_SUL!P233)</f>
        <v>0.125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 t="str">
        <f>IF(SP_SUL!B234="","*",SP_SUL!B234)</f>
        <v>*</v>
      </c>
      <c r="G231" s="145" t="str">
        <f>IF(SP_SUL!D234="","*",SP_SUL!D234)</f>
        <v>V89</v>
      </c>
      <c r="H231" s="145" t="str">
        <f>IF(SP_SUL!F234="","*",SP_SUL!F234)</f>
        <v>MECANIZAÇÃO - SOCADORA</v>
      </c>
      <c r="I231" s="145" t="str">
        <f>IF(SP_SUL!H234="","*",SP_SUL!H234)</f>
        <v>102ZKW2</v>
      </c>
      <c r="J231" s="145" t="str">
        <f>IF(SP_SUL!I234="","*",SP_SUL!I234)</f>
        <v>102ZKW2</v>
      </c>
      <c r="K231" s="139" t="str">
        <f>IF(SP_SUL!M234="","*",SP_SUL!M234)</f>
        <v>ZKW-ZLU</v>
      </c>
      <c r="L231" s="139" t="str">
        <f>IF(SP_SUL!N234="","*",SP_SUL!N234)</f>
        <v>ZLU1052</v>
      </c>
      <c r="M231" s="140">
        <f>IF(SP_SUL!J234="","*",SP_SUL!J234)</f>
        <v>55</v>
      </c>
      <c r="N231" s="144">
        <f>IF(SP_SUL!K234="","*",SP_SUL!K234)</f>
        <v>106</v>
      </c>
      <c r="O231" s="144" t="str">
        <f>IF(SP_SUL!L234="","*",SP_SUL!L234)</f>
        <v>-</v>
      </c>
      <c r="P231" s="143">
        <f>IF(SP_SUL!O234="","*",SP_SUL!O234)</f>
        <v>0.35416666666666669</v>
      </c>
      <c r="Q231" s="143">
        <f>IF(SP_SUL!P234="","*",SP_SUL!P234)</f>
        <v>0.125</v>
      </c>
      <c r="R231" s="145" t="str">
        <f>IF(SP_SUL!Q234="","*",CONCATENATE(SP_SUL!Q234," ",SP_SUL!R234))</f>
        <v>480 M</v>
      </c>
      <c r="S231" s="145" t="str">
        <f>IF(SP_SUL!V234="","*",SP_SUL!V234)</f>
        <v>Antonioni</v>
      </c>
      <c r="T231" s="145" t="str">
        <f>IF(SP_SUL!W234="","*",SP_SUL!W234)</f>
        <v xml:space="preserve">Socaria mecanizada 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920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1417</v>
      </c>
      <c r="C2" s="121" t="s">
        <v>977</v>
      </c>
      <c r="D2" s="76" t="s">
        <v>979</v>
      </c>
      <c r="E2" s="76" t="s">
        <v>1418</v>
      </c>
      <c r="F2" s="99" t="s">
        <v>1419</v>
      </c>
      <c r="G2" s="76" t="s">
        <v>1420</v>
      </c>
      <c r="H2" s="76" t="s">
        <v>1421</v>
      </c>
      <c r="I2" s="76" t="s">
        <v>1422</v>
      </c>
      <c r="J2" s="76" t="s">
        <v>1423</v>
      </c>
      <c r="K2" s="78" t="s">
        <v>1424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V89</v>
      </c>
      <c r="E230" s="94" t="str">
        <f>IF(SP_SUL!H234="","*",SP_SUL!H234)</f>
        <v>102ZKW2</v>
      </c>
      <c r="F230" s="100" t="str">
        <f>IF(SP_SUL!M234="","*",SP_SUL!M234)</f>
        <v>ZKW-ZLU</v>
      </c>
      <c r="G230" s="95" t="str">
        <f>IF(SP_SUL!I234="","*",SP_SUL!I234)</f>
        <v>102ZKW2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2026-02-09T15:37:50Z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