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27" documentId="8_{B6337239-1A00-434D-AAD0-422EA1FEB5AE}" xr6:coauthVersionLast="47" xr6:coauthVersionMax="47" xr10:uidLastSave="{E776CDDF-AFDC-4220-A657-67645D10132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U199" i="16" s="1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02" i="1" l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<sst xmlns="http://schemas.openxmlformats.org/spreadsheetml/2006/main" count="6588" uniqueCount="1727">
  <si>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</si>
  <si>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</si>
  <si>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</si>
  <si>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</si>
  <si>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</si>
  <si>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</si>
  <si>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</si>
  <si>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</si>
  <si>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</si>
  <si>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</si>
  <si>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</si>
  <si>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</si>
  <si>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</si>
  <si>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</si>
  <si>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</si>
  <si>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</si>
  <si>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</si>
  <si>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</si>
  <si>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</si>
  <si>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</si>
  <si>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</si>
  <si>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</si>
  <si>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</si>
  <si>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</si>
  <si>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</si>
  <si>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</si>
  <si>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</si>
  <si>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</si>
  <si>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</si>
  <si>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</si>
  <si>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</si>
  <si>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</si>
  <si>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</si>
  <si>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</si>
  <si>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</si>
  <si>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</si>
  <si>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</si>
  <si>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</si>
  <si>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</si>
  <si>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</si>
  <si>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</si>
  <si>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</si>
  <si>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</si>
  <si>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</si>
  <si>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</si>
  <si>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</si>
  <si>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</si>
  <si>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</si>
  <si>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</si>
  <si>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</si>
  <si>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</si>
  <si>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</si>
  <si>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</si>
  <si>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</si>
  <si>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</si>
  <si>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</si>
  <si>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</si>
  <si>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</si>
  <si>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</si>
  <si>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</si>
  <si>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</si>
  <si>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</si>
  <si>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</si>
  <si>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</si>
  <si>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</si>
  <si>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</si>
  <si>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</si>
  <si>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</si>
  <si>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</si>
  <si>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</si>
  <si>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</si>
  <si>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</si>
  <si>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</si>
  <si>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</si>
  <si>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</si>
  <si>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</si>
  <si>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</si>
  <si>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</si>
  <si>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</si>
  <si>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</si>
  <si>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</si>
  <si>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</si>
  <si>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</si>
  <si>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</si>
  <si>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</si>
  <si>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</si>
  <si>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</si>
  <si>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</si>
  <si>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</si>
  <si>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</si>
  <si>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</si>
  <si>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</si>
  <si>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</si>
  <si>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</si>
  <si>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</si>
  <si>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</si>
  <si>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</si>
  <si>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</si>
  <si>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</si>
  <si>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</si>
  <si>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</si>
  <si>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</si>
  <si>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</si>
  <si>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</si>
  <si>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</si>
  <si>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</si>
  <si>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</si>
  <si>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</si>
  <si>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</si>
  <si>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</si>
  <si>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</si>
  <si>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</si>
  <si>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</si>
  <si>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</si>
  <si>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</si>
  <si>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</si>
  <si>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</si>
  <si>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</si>
  <si>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</si>
  <si>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</si>
  <si>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</si>
  <si>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</si>
  <si>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</si>
  <si>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</si>
  <si>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</si>
  <si>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</si>
  <si>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</si>
  <si>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</si>
  <si>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</si>
  <si>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</si>
  <si>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</si>
  <si>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</si>
  <si>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</si>
  <si>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</si>
  <si>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</si>
  <si>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</si>
  <si>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</si>
  <si>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</si>
  <si>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</si>
  <si>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</si>
  <si>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</si>
  <si>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</si>
  <si>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</si>
  <si>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</si>
  <si>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</si>
  <si>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</si>
  <si>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</si>
  <si>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</si>
  <si>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</si>
  <si>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</si>
  <si>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</si>
  <si>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</si>
  <si>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</si>
  <si>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</si>
  <si>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</si>
  <si>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</si>
  <si>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</si>
  <si>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</si>
  <si>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</si>
  <si>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</si>
  <si>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</si>
  <si>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</si>
  <si>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</si>
  <si>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</si>
  <si>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</si>
  <si>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</si>
  <si>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</si>
  <si>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</si>
  <si>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</si>
  <si>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</si>
  <si>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</si>
  <si>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</si>
  <si>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</si>
  <si>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</si>
  <si>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</si>
  <si>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</si>
  <si>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</si>
  <si>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</si>
  <si>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</si>
  <si>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</si>
  <si>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</si>
  <si>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</si>
  <si>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</si>
  <si>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</si>
  <si>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</si>
  <si>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</si>
  <si>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</si>
  <si>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</si>
  <si>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</si>
  <si>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</si>
  <si>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</si>
  <si>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</si>
  <si>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</si>
  <si>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</si>
  <si>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</si>
  <si>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</si>
  <si>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</si>
  <si>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</si>
  <si>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</si>
  <si>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</si>
  <si>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</si>
  <si>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</si>
  <si>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</si>
  <si>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</si>
  <si>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</si>
  <si>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</si>
  <si>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</si>
  <si>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</si>
  <si>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</si>
  <si>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</si>
  <si>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</si>
  <si>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</si>
  <si>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</si>
  <si>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</si>
  <si>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</si>
  <si>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</si>
  <si>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</si>
  <si>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</si>
  <si>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</si>
  <si>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</si>
  <si>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</si>
  <si>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</si>
  <si>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</si>
  <si>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</si>
  <si>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</si>
  <si>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</si>
  <si>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</si>
  <si>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</si>
  <si>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</si>
  <si>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</si>
  <si>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</si>
  <si>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</si>
  <si>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</si>
  <si>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</si>
  <si>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</si>
  <si>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</si>
  <si>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</si>
  <si>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</si>
  <si>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</si>
  <si>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</si>
  <si>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</si>
  <si>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</si>
  <si>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</si>
  <si>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</si>
  <si>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</si>
  <si>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</si>
  <si>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</si>
  <si>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</si>
  <si>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</si>
  <si>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</si>
  <si>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</si>
  <si>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</si>
  <si>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</si>
  <si>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</si>
  <si>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</si>
  <si>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</si>
  <si>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</si>
  <si>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</si>
  <si>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</si>
  <si>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</si>
  <si>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</si>
  <si>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</si>
  <si>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</si>
  <si>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</si>
  <si>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</si>
  <si>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</si>
  <si>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</si>
  <si>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</si>
  <si>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</si>
  <si>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</si>
  <si>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</si>
  <si>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</si>
  <si>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</si>
  <si>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</si>
  <si>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</si>
  <si>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</si>
  <si>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</si>
  <si>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</si>
  <si>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</si>
  <si>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</si>
  <si>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</si>
  <si>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</si>
  <si>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</si>
  <si>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</si>
  <si>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</si>
  <si>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</si>
  <si>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</si>
  <si>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</si>
  <si>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</si>
  <si>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</si>
  <si>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</si>
  <si>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</si>
  <si>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</si>
  <si>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</si>
  <si>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</si>
  <si>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</si>
  <si>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</si>
  <si>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</si>
  <si>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</si>
  <si>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</si>
  <si>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</si>
  <si>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</si>
  <si>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</si>
  <si>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</si>
  <si>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</si>
  <si>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</si>
  <si>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</si>
  <si>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</si>
  <si>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</si>
  <si>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</si>
  <si>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</si>
  <si>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</si>
  <si>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</si>
  <si>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</si>
  <si>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</si>
  <si>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</si>
  <si>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</si>
  <si>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</si>
  <si>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</si>
  <si>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</si>
  <si>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</si>
  <si>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</si>
  <si>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</si>
  <si>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</si>
  <si>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</si>
  <si>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</si>
  <si>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</si>
  <si>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</si>
  <si>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</si>
  <si>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</si>
  <si>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</si>
  <si>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</si>
  <si>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</si>
  <si>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</si>
  <si>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</si>
  <si>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</si>
  <si>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</si>
  <si>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</si>
  <si>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</si>
  <si>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</si>
  <si>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</si>
  <si>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</si>
  <si>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</si>
  <si>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</si>
  <si>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</si>
  <si>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</si>
  <si>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</si>
  <si>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</si>
  <si>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</si>
  <si>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</si>
  <si>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</si>
  <si>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</si>
  <si>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</si>
  <si>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</si>
  <si>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</si>
  <si>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</si>
  <si>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</si>
  <si>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</si>
  <si>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</si>
  <si>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</si>
  <si>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</si>
  <si>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</si>
  <si>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</si>
  <si>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</si>
  <si>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</si>
  <si>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</si>
  <si>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</si>
  <si>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</si>
  <si>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</si>
  <si>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</si>
  <si>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</si>
  <si>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</si>
  <si>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</si>
  <si>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</si>
  <si>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</si>
  <si>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</si>
  <si>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</si>
  <si>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</si>
  <si>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</si>
  <si>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</si>
  <si>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</si>
  <si>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</si>
  <si>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</si>
  <si>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</si>
  <si>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</si>
  <si>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</si>
  <si>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</si>
  <si>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</si>
  <si>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</si>
  <si>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</si>
  <si>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</si>
  <si>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</si>
  <si>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</si>
  <si>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</si>
  <si>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</si>
  <si>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</si>
  <si>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</si>
  <si>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</si>
  <si>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</si>
  <si>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</si>
  <si>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</si>
  <si>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</si>
  <si>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</si>
  <si>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</si>
  <si>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</si>
  <si>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</si>
  <si>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</si>
  <si>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</si>
  <si>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</si>
  <si>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</si>
  <si>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</si>
  <si>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</si>
  <si>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</si>
  <si>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</si>
  <si>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</si>
  <si>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</si>
  <si>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</si>
  <si>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</si>
  <si>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</si>
  <si>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</si>
  <si>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</si>
  <si>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</si>
  <si>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</si>
  <si>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</si>
  <si>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</si>
  <si>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</si>
  <si>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</si>
  <si>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</si>
  <si>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</si>
  <si>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</si>
  <si>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</si>
  <si>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</si>
  <si>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</si>
  <si>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</si>
  <si>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</si>
  <si>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</si>
  <si>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</si>
  <si>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</si>
  <si>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</si>
  <si>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</si>
  <si>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</si>
  <si>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</si>
  <si>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</si>
  <si>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</si>
  <si>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</si>
  <si>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</si>
  <si>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</si>
  <si>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</si>
  <si>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</si>
  <si>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</si>
  <si>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</si>
  <si>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</si>
  <si>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</si>
  <si>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</si>
  <si>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</si>
  <si>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</si>
  <si>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</si>
  <si>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</si>
  <si>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</si>
  <si>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</si>
  <si>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</si>
  <si>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</si>
  <si>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</si>
  <si>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</si>
  <si>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</si>
  <si>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</si>
  <si>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</si>
  <si>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</si>
  <si>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</si>
  <si>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</si>
  <si>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</si>
  <si>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</si>
  <si>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</si>
  <si>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</si>
  <si>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</si>
  <si>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</si>
  <si>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</si>
  <si>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</si>
  <si>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</si>
  <si>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</si>
  <si>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</si>
  <si>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</si>
  <si>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</si>
  <si>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</si>
  <si>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</si>
  <si>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</si>
  <si>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</si>
  <si>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</si>
  <si>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</si>
  <si>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</si>
  <si>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</si>
  <si>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</si>
  <si>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</si>
  <si>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</si>
  <si>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</si>
  <si>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</si>
  <si>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</si>
  <si>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</si>
  <si>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</si>
  <si>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</si>
  <si>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</si>
  <si>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</si>
  <si>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</si>
  <si>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</si>
  <si>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</si>
  <si>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</si>
  <si>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</si>
  <si>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</si>
  <si>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</si>
  <si>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</si>
  <si>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</si>
  <si>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</si>
  <si>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</si>
  <si>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</si>
  <si>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</si>
  <si>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</si>
  <si>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</si>
  <si>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</si>
  <si>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</si>
  <si>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</si>
  <si>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</si>
  <si>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</si>
  <si>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</si>
  <si>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</si>
  <si>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</si>
  <si>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</si>
  <si>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</si>
  <si>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</si>
  <si>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</si>
  <si>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</si>
  <si>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</si>
  <si>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</si>
  <si>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</si>
  <si>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</si>
  <si>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</si>
  <si>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</si>
  <si>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</si>
  <si>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</si>
  <si>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</si>
  <si>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</si>
  <si>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</si>
  <si>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</si>
  <si>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</si>
  <si>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</si>
  <si>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</si>
  <si>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</si>
  <si>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</si>
  <si>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</si>
  <si>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</si>
  <si>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</si>
  <si>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</si>
  <si>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</si>
  <si>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</si>
  <si>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</si>
  <si>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</si>
  <si>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</si>
  <si>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</si>
  <si>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</si>
  <si>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</si>
  <si>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</si>
  <si>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</si>
  <si>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</si>
  <si>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</si>
  <si>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</si>
  <si>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</si>
  <si>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</si>
  <si>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</si>
  <si>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</si>
  <si>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</si>
  <si>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</si>
  <si>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</si>
  <si>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</si>
  <si>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</si>
  <si>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</si>
  <si>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</si>
  <si>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</si>
  <si>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</si>
  <si>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</si>
  <si>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</si>
  <si>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</si>
  <si>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</si>
  <si>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</si>
  <si>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</si>
  <si>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</si>
  <si>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</si>
  <si>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</si>
  <si>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</si>
  <si>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</si>
  <si>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</si>
  <si>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</si>
  <si>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</si>
  <si>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</si>
  <si>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</si>
  <si>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</si>
  <si>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</si>
  <si>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</si>
  <si>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</si>
  <si>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</si>
  <si>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</si>
  <si>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</si>
  <si>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</si>
  <si>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</si>
  <si>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</si>
  <si>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</si>
  <si>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</si>
  <si>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</si>
  <si>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</si>
  <si>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</si>
  <si>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</si>
  <si>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</si>
  <si>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</si>
  <si>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</si>
  <si>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</si>
  <si>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</si>
  <si>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</si>
  <si>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</si>
  <si>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</si>
  <si>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</si>
  <si>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</si>
  <si>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</si>
  <si>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</si>
  <si>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</si>
  <si>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</si>
  <si>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</si>
  <si>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</si>
  <si>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</si>
  <si>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</si>
  <si>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</si>
  <si>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</si>
  <si>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</si>
  <si>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</si>
  <si>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</si>
  <si>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</si>
  <si>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</si>
  <si>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</si>
  <si>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</si>
  <si>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</si>
  <si>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</si>
  <si>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</si>
  <si>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</si>
  <si>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</si>
  <si>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</si>
  <si>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</si>
  <si>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</si>
  <si>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</si>
  <si>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</si>
  <si>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</si>
  <si>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</si>
  <si>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</si>
  <si>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</si>
  <si>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</si>
  <si>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</si>
  <si>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</si>
  <si>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</si>
  <si>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</si>
  <si>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</si>
  <si>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</si>
  <si>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</si>
  <si>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</si>
  <si>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</si>
  <si>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</si>
  <si>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</si>
  <si>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</si>
  <si>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</si>
  <si>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</si>
  <si>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</si>
  <si>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</si>
  <si>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</si>
  <si>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</si>
  <si>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</si>
  <si>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</si>
  <si>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</si>
  <si>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</si>
  <si>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</si>
  <si>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</si>
  <si>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</si>
  <si>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</si>
  <si>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</si>
  <si>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</si>
  <si>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</si>
  <si>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</si>
  <si>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</si>
  <si>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</si>
  <si>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</si>
  <si>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</si>
  <si>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</si>
  <si>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</si>
  <si>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</si>
  <si>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</si>
  <si>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</si>
  <si>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</si>
  <si>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</si>
  <si>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</si>
  <si>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</si>
  <si>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</si>
  <si>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</si>
  <si>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</si>
  <si>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</si>
  <si>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</si>
  <si>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</si>
  <si>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</si>
  <si>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</si>
  <si>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</si>
  <si>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</si>
  <si>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</si>
  <si>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</si>
  <si>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</si>
  <si>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</si>
  <si>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</si>
  <si>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</si>
  <si>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</si>
  <si>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</si>
  <si>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</si>
  <si>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</si>
  <si>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</si>
  <si>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</si>
  <si>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</si>
  <si>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</si>
  <si>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</si>
  <si>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</si>
  <si>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</si>
  <si>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</si>
  <si>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</si>
  <si>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</si>
  <si>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</si>
  <si>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</si>
  <si>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</si>
  <si>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</si>
  <si>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</si>
  <si>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</si>
  <si>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</si>
  <si>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</si>
  <si>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</si>
  <si>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</si>
  <si>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</si>
  <si>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</si>
  <si>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</si>
  <si>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</si>
  <si>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</si>
  <si>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</si>
  <si>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</si>
  <si>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</si>
  <si>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</si>
  <si>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</si>
  <si>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</si>
  <si>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</si>
  <si>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</si>
  <si>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</si>
  <si>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</si>
  <si>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</si>
  <si>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</si>
  <si>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</si>
  <si>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</si>
  <si>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</si>
  <si>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</si>
  <si>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</si>
  <si>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</si>
  <si>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</si>
  <si>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</si>
  <si>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</si>
  <si>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</si>
  <si>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</si>
  <si>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</si>
  <si>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</si>
  <si>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</si>
  <si>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</si>
  <si>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</si>
  <si>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</si>
  <si>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</si>
  <si>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</si>
  <si>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</si>
  <si>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</si>
  <si>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</si>
  <si>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</si>
  <si>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</si>
  <si>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</si>
  <si>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</si>
  <si>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</si>
  <si>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</si>
  <si>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</si>
  <si>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</si>
  <si>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</si>
  <si>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</si>
  <si>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</si>
  <si>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</si>
  <si>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</si>
  <si>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</si>
  <si>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</si>
  <si>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</si>
  <si>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</si>
  <si>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</si>
  <si>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</si>
  <si>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</si>
  <si>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</si>
  <si>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</si>
  <si>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</si>
  <si>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</si>
  <si>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</si>
  <si>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</si>
  <si>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</si>
  <si>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</si>
  <si>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</si>
  <si>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</si>
  <si>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</si>
  <si>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</si>
  <si>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</si>
  <si>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</si>
  <si>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</si>
  <si>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</si>
  <si>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</si>
  <si>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</si>
  <si>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</si>
  <si>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</si>
  <si>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</si>
  <si>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</si>
  <si>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</si>
  <si>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</si>
  <si>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</si>
  <si>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</si>
  <si>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</si>
  <si>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</si>
  <si>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</si>
  <si>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</si>
  <si>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</si>
  <si>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</si>
  <si>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</si>
  <si>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</si>
  <si>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</si>
  <si>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</si>
  <si>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</si>
  <si>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</si>
  <si>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</si>
  <si>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</si>
  <si>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</si>
  <si>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</si>
  <si>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</si>
  <si>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</si>
  <si>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</si>
  <si>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</si>
  <si>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</si>
  <si>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</si>
  <si>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</si>
  <si>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</si>
  <si>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</si>
  <si>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</si>
  <si>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</si>
  <si>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</si>
  <si>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</si>
  <si>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</si>
  <si>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</si>
  <si>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</si>
  <si>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</si>
  <si>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</si>
  <si>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</si>
  <si>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</si>
  <si>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</si>
  <si>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</si>
  <si>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</si>
  <si>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</si>
  <si>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</si>
  <si>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</si>
  <si>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</si>
  <si>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</si>
  <si>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</si>
  <si>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</si>
  <si>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</si>
  <si>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</si>
  <si>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</si>
  <si>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</si>
  <si>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</si>
  <si>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</si>
  <si>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</si>
  <si>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</si>
  <si>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</si>
  <si>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</si>
  <si>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</si>
  <si>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</si>
  <si>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</si>
  <si>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</si>
  <si>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</si>
  <si>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</si>
  <si>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</si>
  <si>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</si>
  <si>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</si>
  <si>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</si>
  <si>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</si>
  <si>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</si>
  <si>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</si>
  <si>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</si>
  <si>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</si>
  <si>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</si>
  <si>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</si>
  <si>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</si>
  <si>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</si>
  <si>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</si>
  <si>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</si>
  <si>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</si>
  <si>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</si>
  <si>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</si>
  <si>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</si>
  <si>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</si>
  <si>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</si>
  <si>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</si>
  <si>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</si>
  <si>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</si>
  <si>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</si>
  <si>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</si>
  <si>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</si>
  <si>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</si>
  <si>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</si>
  <si>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</si>
  <si>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</si>
  <si>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</si>
  <si>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</si>
  <si>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</si>
  <si>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</si>
  <si>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</si>
  <si>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</si>
  <si>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</si>
  <si>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</si>
  <si>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</si>
  <si>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</si>
  <si>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</si>
  <si>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</si>
  <si>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</si>
  <si>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</si>
  <si>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</si>
  <si>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</si>
  <si>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</si>
  <si>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</si>
  <si>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</si>
  <si>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</si>
  <si>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</si>
  <si>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</si>
  <si>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</si>
  <si>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</si>
  <si>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</si>
  <si>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</si>
  <si>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</si>
  <si>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</si>
  <si>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</si>
  <si>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</si>
  <si>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</si>
  <si>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</si>
  <si>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</si>
  <si>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</si>
  <si>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</si>
  <si>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</si>
  <si>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</si>
  <si>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</si>
  <si>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</si>
  <si>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</si>
  <si>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</si>
  <si>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</si>
  <si>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</si>
  <si>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</si>
  <si>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</si>
  <si>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</si>
  <si>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</si>
  <si>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</si>
  <si>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</si>
  <si>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</si>
  <si>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</si>
  <si>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</si>
  <si>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</si>
  <si>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</si>
  <si>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</si>
  <si>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</si>
  <si>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</si>
  <si>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</si>
  <si>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</si>
  <si>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</si>
  <si>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</si>
  <si>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</si>
  <si>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</si>
  <si>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</si>
  <si>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</si>
  <si>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</si>
  <si>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</si>
  <si>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</si>
  <si>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</si>
  <si>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</si>
  <si>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</si>
  <si>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</si>
  <si>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</si>
  <si>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</si>
  <si>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</si>
  <si>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</si>
  <si>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</si>
  <si>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</si>
  <si>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</si>
  <si>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</si>
  <si>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</si>
  <si>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</si>
  <si>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</si>
  <si>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</si>
  <si>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</si>
  <si>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</si>
  <si>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</si>
  <si>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</si>
  <si>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</si>
  <si>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</si>
  <si>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</si>
  <si>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</si>
  <si>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</si>
  <si>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</si>
  <si>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</si>
  <si>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</si>
  <si>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</si>
  <si>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</si>
  <si>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</si>
  <si>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</si>
  <si>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</si>
  <si>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</si>
  <si>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</si>
  <si>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</si>
  <si>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</si>
  <si>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</si>
  <si>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</si>
  <si>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</si>
  <si>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</si>
  <si>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</si>
  <si>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</si>
  <si>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</si>
  <si>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</si>
  <si>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</si>
  <si>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</si>
  <si>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</si>
  <si>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</si>
  <si>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</si>
  <si>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</si>
  <si>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</si>
  <si>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</si>
  <si>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</si>
  <si>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</si>
  <si>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</si>
  <si>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</si>
  <si>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</si>
  <si>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</si>
  <si>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</si>
  <si>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</si>
  <si>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</si>
  <si>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</si>
  <si>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</si>
  <si>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</si>
  <si>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</si>
  <si>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</si>
  <si>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</si>
  <si>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</si>
  <si>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</si>
  <si>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</si>
  <si>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</si>
  <si>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</si>
  <si>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</si>
  <si>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</si>
  <si>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</si>
  <si>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</si>
  <si>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</si>
  <si>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</si>
  <si>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</si>
  <si>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</si>
  <si>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</si>
  <si>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</si>
  <si>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</si>
  <si>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</si>
  <si>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</si>
  <si>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</si>
  <si>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</si>
  <si>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</si>
  <si>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</si>
  <si>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</si>
  <si>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</si>
  <si>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</si>
  <si>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</si>
  <si>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</si>
  <si>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</si>
  <si>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</si>
  <si>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</si>
  <si>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</si>
  <si>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</si>
  <si>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</si>
  <si>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</si>
  <si>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</si>
  <si>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</si>
  <si>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</si>
  <si>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</si>
  <si>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</si>
  <si>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</si>
  <si>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</si>
  <si>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</si>
  <si>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</si>
  <si>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</si>
  <si>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</si>
  <si>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</si>
  <si>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</si>
  <si>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</si>
  <si>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</si>
  <si>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</si>
  <si>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</si>
  <si>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</si>
  <si>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</si>
  <si>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</si>
  <si>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</si>
  <si>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</si>
  <si>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</si>
  <si>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</si>
  <si>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</si>
  <si>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</si>
  <si>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</si>
  <si>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</si>
  <si>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</si>
  <si>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</si>
  <si>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</si>
  <si>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</si>
  <si>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</si>
  <si>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</si>
  <si>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</si>
  <si>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</si>
  <si>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</si>
  <si>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</si>
  <si>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</si>
  <si>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</si>
  <si>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</si>
  <si>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</si>
  <si>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</si>
  <si>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</si>
  <si>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</si>
  <si>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</si>
  <si>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</si>
  <si>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</si>
  <si>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</si>
  <si>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</si>
  <si>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</si>
  <si>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</si>
  <si>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</si>
  <si>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</si>
  <si>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</si>
  <si>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</si>
  <si>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</si>
  <si>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</si>
  <si>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</si>
  <si>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</si>
  <si>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</si>
  <si>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</si>
  <si>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</si>
  <si>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</si>
  <si>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</si>
  <si>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</si>
  <si>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</si>
  <si>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</si>
  <si>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</si>
  <si>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</si>
  <si>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</si>
  <si>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</si>
  <si>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</si>
  <si>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</si>
  <si>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</si>
  <si>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</si>
  <si>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</si>
  <si>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</si>
  <si>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</si>
  <si>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</si>
  <si>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</si>
  <si>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</si>
  <si>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</si>
  <si>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</si>
  <si>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</si>
  <si>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</si>
  <si>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</si>
  <si>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</si>
  <si>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</si>
  <si>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</si>
  <si>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</si>
  <si>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</si>
  <si>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</si>
  <si>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</si>
  <si>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</si>
  <si>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</si>
  <si>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</si>
  <si>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</si>
  <si>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</si>
  <si>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</si>
  <si>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</si>
  <si>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</si>
  <si>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</si>
  <si>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</si>
  <si>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</si>
  <si>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</si>
  <si>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</si>
  <si>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</si>
  <si>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</si>
  <si>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</si>
  <si>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</si>
  <si>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</si>
  <si>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</si>
  <si>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</si>
  <si>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</si>
  <si>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</si>
  <si>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</si>
  <si>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</si>
  <si>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</si>
  <si>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</si>
  <si>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</si>
  <si>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</si>
  <si>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</si>
  <si>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</si>
  <si>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</si>
  <si>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</si>
  <si>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</si>
  <si>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</si>
  <si>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</si>
  <si>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</si>
  <si>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</si>
  <si>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</si>
  <si>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</si>
  <si>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</si>
  <si>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</si>
  <si>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</si>
  <si>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</si>
  <si>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</si>
  <si>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</si>
  <si>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</si>
  <si>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</si>
  <si>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</si>
  <si>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</si>
  <si>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</si>
  <si>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</si>
  <si>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</si>
  <si>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</si>
  <si>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</si>
  <si>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</si>
  <si>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</si>
  <si>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</si>
  <si>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</si>
  <si>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</si>
  <si>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</si>
  <si>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</si>
  <si>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</si>
  <si>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</si>
  <si>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</si>
  <si>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</si>
  <si>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</si>
  <si>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</si>
  <si>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</si>
  <si>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</si>
  <si>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</si>
  <si>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</si>
  <si>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</si>
  <si>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</si>
  <si>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</si>
  <si>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</si>
  <si>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</si>
  <si>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</si>
  <si>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</si>
  <si>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</si>
  <si>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</si>
  <si>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</si>
  <si>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</si>
  <si>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</si>
  <si>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</si>
  <si>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</si>
  <si>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</si>
  <si>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</si>
  <si>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</si>
  <si>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</si>
  <si>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</si>
  <si>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</si>
  <si>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</si>
  <si>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</si>
  <si>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</si>
  <si>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</si>
  <si>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</si>
  <si>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</si>
  <si>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</si>
  <si>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</si>
  <si>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</si>
  <si>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</si>
  <si>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</si>
  <si>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</si>
  <si>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</si>
  <si>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</si>
  <si>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</si>
  <si>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</si>
  <si>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</si>
  <si>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</si>
  <si>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</si>
  <si>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</si>
  <si>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</si>
  <si>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</si>
  <si>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</si>
  <si>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</si>
  <si>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</si>
  <si>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</si>
  <si>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</si>
  <si>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</si>
  <si>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</si>
  <si>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</si>
  <si>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</si>
  <si>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</si>
  <si>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</si>
  <si>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</si>
  <si>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</si>
  <si>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</si>
  <si>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</si>
  <si>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</si>
  <si>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</si>
  <si>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</si>
  <si>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</si>
  <si>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</si>
  <si>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</si>
  <si>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</si>
  <si>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</si>
  <si>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</si>
  <si>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</si>
  <si>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</si>
  <si>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</si>
  <si>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</si>
  <si>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</si>
  <si>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</si>
  <si>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</si>
  <si>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</si>
  <si>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</si>
  <si>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</si>
  <si>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</si>
  <si>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</si>
  <si>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</si>
  <si>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</si>
  <si>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</si>
  <si>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</si>
  <si>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</si>
  <si>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</si>
  <si>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</si>
  <si>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</si>
  <si>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</si>
  <si>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</si>
  <si>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</si>
  <si>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</si>
  <si>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</si>
  <si>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</si>
  <si>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</si>
  <si>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</si>
  <si>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</si>
  <si>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</si>
  <si>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</si>
  <si>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</si>
  <si>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</si>
  <si>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</si>
  <si>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</si>
  <si>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</si>
  <si>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</si>
  <si>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</si>
  <si>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</si>
  <si>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</si>
  <si>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</si>
  <si>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</si>
  <si>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</si>
  <si>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</si>
  <si>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</si>
  <si>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</si>
  <si>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</si>
  <si>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</si>
  <si>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</si>
  <si>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</si>
  <si>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</si>
  <si>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</si>
  <si>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</si>
  <si>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</si>
  <si>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</si>
  <si>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</si>
  <si>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</si>
  <si>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</si>
  <si>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</si>
  <si>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</si>
  <si>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</si>
  <si>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</si>
  <si>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</si>
  <si>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</si>
  <si>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</si>
  <si>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</si>
  <si>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</si>
  <si>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</si>
  <si>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</si>
  <si>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</si>
  <si>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</si>
  <si>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</si>
  <si>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</si>
  <si>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</si>
  <si>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</si>
  <si>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</si>
  <si>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</si>
  <si>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</si>
  <si>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</si>
  <si>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</si>
  <si>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</si>
  <si>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</si>
  <si>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</si>
  <si>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</si>
  <si>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</si>
  <si>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</si>
  <si>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</si>
  <si>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</si>
  <si>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</si>
  <si>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</si>
  <si>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</si>
  <si>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</si>
  <si>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</si>
  <si>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</si>
  <si>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</si>
  <si>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</si>
  <si>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</si>
  <si>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</si>
  <si>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</si>
  <si>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</si>
  <si>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</si>
  <si>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</si>
  <si>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</si>
  <si>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</si>
  <si>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</si>
  <si>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</si>
  <si>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</si>
  <si>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</si>
  <si>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</si>
  <si>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</si>
  <si>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</si>
  <si>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</si>
  <si>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</si>
  <si>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</si>
  <si>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</si>
  <si>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</si>
  <si>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</si>
  <si>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</si>
  <si>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</si>
  <si>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</si>
  <si>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</si>
  <si>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</si>
  <si>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</si>
  <si>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</si>
  <si>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</si>
  <si>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</si>
  <si>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</si>
  <si>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</si>
  <si>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</si>
  <si>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</si>
  <si>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</si>
  <si>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</si>
  <si>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</si>
  <si>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</si>
  <si>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</si>
  <si>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</si>
  <si>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</si>
  <si>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</si>
  <si>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</si>
  <si>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</si>
  <si>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</si>
  <si>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</si>
  <si>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</si>
  <si>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</si>
  <si>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</si>
  <si>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</si>
  <si>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</si>
  <si>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</si>
  <si>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</si>
  <si>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</si>
  <si>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</si>
  <si>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</si>
  <si>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</si>
  <si>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</si>
  <si>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</si>
  <si>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</si>
  <si>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</si>
  <si>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</si>
  <si>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</si>
  <si>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</si>
  <si>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</si>
  <si>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</si>
  <si>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</si>
  <si>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</si>
  <si>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</si>
  <si>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</si>
  <si>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</si>
  <si>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</si>
  <si>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</si>
  <si>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</si>
  <si>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</si>
  <si>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</si>
  <si>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</si>
  <si>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</si>
  <si>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</si>
  <si>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</si>
  <si>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</si>
  <si>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</si>
  <si>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</si>
  <si>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</si>
  <si>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</si>
  <si>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</si>
  <si>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</si>
  <si>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</si>
  <si>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</si>
  <si>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</si>
  <si>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</si>
  <si>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</si>
  <si>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</si>
  <si>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</si>
  <si>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</si>
  <si>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</si>
  <si>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</si>
  <si>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</si>
  <si>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</si>
  <si>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</si>
  <si>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</si>
  <si>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</si>
  <si>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</si>
  <si>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</si>
  <si>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</si>
  <si>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</si>
  <si>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</si>
  <si>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</si>
  <si>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</si>
  <si>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</si>
  <si>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</si>
  <si>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</si>
  <si>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</si>
  <si>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</si>
  <si>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</si>
  <si>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</si>
  <si>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</si>
  <si>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</si>
  <si>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</si>
  <si>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</si>
  <si>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</si>
  <si>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</si>
  <si>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</si>
  <si>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</si>
  <si>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</si>
  <si>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</si>
  <si>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</si>
  <si>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</si>
  <si>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</si>
  <si>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</si>
  <si>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</si>
  <si>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</si>
  <si>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</si>
  <si>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</si>
  <si>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</si>
  <si>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</si>
  <si>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</si>
  <si>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</si>
  <si>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</si>
  <si>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</si>
  <si>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</si>
  <si>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</si>
  <si>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</si>
  <si>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</si>
  <si>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</si>
  <si>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</si>
  <si>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</si>
  <si>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</si>
  <si>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</si>
  <si>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</si>
  <si>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</si>
  <si>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</si>
  <si>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</si>
  <si>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</si>
  <si>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</si>
  <si>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</si>
  <si>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</si>
  <si>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</si>
  <si>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</si>
  <si>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</si>
  <si>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</si>
  <si>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</si>
  <si>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</si>
  <si>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</si>
  <si>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</si>
  <si>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</si>
  <si>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</si>
  <si>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</si>
  <si>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</si>
  <si>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</si>
  <si>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</si>
  <si>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</si>
  <si>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</si>
  <si>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</si>
  <si>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</si>
  <si>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</si>
  <si>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</si>
  <si>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</si>
  <si>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</si>
  <si>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</si>
  <si>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</si>
  <si>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</si>
  <si>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</si>
  <si>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</si>
  <si>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</si>
  <si>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</si>
  <si>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</si>
  <si>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</si>
  <si>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</si>
  <si>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</si>
  <si>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</si>
  <si>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</si>
  <si>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</si>
  <si>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</si>
  <si>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</si>
  <si>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</si>
  <si>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</si>
  <si>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</si>
  <si>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</si>
  <si>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</si>
  <si>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</si>
  <si>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</si>
  <si>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</si>
  <si>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</si>
  <si>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</si>
  <si>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</si>
  <si>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</si>
  <si>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</si>
  <si>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</si>
  <si>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</si>
  <si>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</si>
  <si>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</si>
  <si>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</si>
  <si>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</si>
  <si>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</si>
  <si>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</si>
  <si>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</si>
  <si>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</si>
  <si>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</si>
  <si>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</si>
  <si>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</si>
  <si>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</si>
  <si>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</si>
  <si>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</si>
  <si>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</si>
  <si>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</si>
  <si>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</si>
  <si>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</si>
  <si>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</si>
  <si>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</si>
  <si>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</si>
  <si>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</si>
  <si>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</si>
  <si>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</si>
  <si>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</si>
  <si>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</si>
  <si>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</si>
  <si>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</si>
  <si>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</si>
  <si>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</si>
  <si>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</si>
  <si>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</si>
  <si>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</si>
  <si>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</si>
  <si>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</si>
  <si>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</si>
  <si>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</si>
  <si>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</si>
  <si>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</si>
  <si>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</si>
  <si>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</si>
  <si>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</si>
  <si>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</si>
  <si>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</si>
  <si>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</si>
  <si>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</si>
  <si>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</si>
  <si>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</si>
  <si>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</si>
  <si>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</si>
  <si>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Troca de barra curta</t>
  </si>
  <si>
    <t>Lindomar</t>
  </si>
  <si>
    <t>ELSON</t>
  </si>
  <si>
    <t>Deslcoamento de TCS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</si>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</sst>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21" fontId="13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G189" activePane="topRight" state="frozen"/>
      <selection pane="topRight" activeCell="H217" sqref="H217:Y21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ref="BQ188:BQ202" si="23">IF(AND(BR188&lt;1,BS188&lt;1),"Produção e Intervalo",IF(BR188&lt;1,"Intervalo",IF(BS188&lt;1,"Produção","Aderente")))</f>
        <v>Produção e 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0</v>
      </c>
      <c r="BT188" s="231" t="str">
        <f t="shared" ref="BT188:BT202" si="26">IF(BN188="","",SUBSTITUTE(BM188," ","")&amp;SUBSTITUTE(BN188," ",""))</f>
        <v/>
      </c>
    </row>
    <row r="189" spans="1:72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1650</v>
      </c>
      <c r="AN190" s="166" t="s">
        <v>1651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1652</v>
      </c>
      <c r="BK190" s="14" t="s">
        <v>1653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1654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1655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 t="str">
        <f>IF(D191="","*",IFERROR(IF(ISODD(COUNT(AS191:AX191)),"ERRO",SUM((AT191-AS191),(AV191-AU191),(AX191-AW191))),"ERRO"))</f>
        <v>ERRO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1656</v>
      </c>
      <c r="BK191" s="14" t="s">
        <v>1657</v>
      </c>
      <c r="BL191" s="13"/>
      <c r="BM191" s="12"/>
      <c r="BN191" s="12"/>
      <c r="BO191" s="130"/>
      <c r="BP191" s="14"/>
      <c r="BQ191" s="10" t="e">
        <f t="shared" si="23"/>
        <v>#VALUE!</v>
      </c>
      <c r="BR191" s="15" t="e">
        <f t="shared" si="24"/>
        <v>#VALUE!</v>
      </c>
      <c r="BS191" s="15">
        <f t="shared" si="25"/>
        <v>0</v>
      </c>
      <c r="BT191" s="231" t="str">
        <f t="shared" si="26"/>
        <v/>
      </c>
    </row>
    <row r="192" spans="1:72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1658</v>
      </c>
      <c r="BK192" s="14" t="s">
        <v>1659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1660</v>
      </c>
      <c r="BK193" s="14" t="s">
        <v>1661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1662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1663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1664</v>
      </c>
      <c r="BK195" s="14"/>
      <c r="BL195" s="13"/>
      <c r="BM195" s="12"/>
      <c r="BN195" s="12"/>
      <c r="BO195" s="130"/>
      <c r="BP195" s="14"/>
      <c r="BQ195" s="10" t="str">
        <f t="shared" si="23"/>
        <v>Produção e Intervalo</v>
      </c>
      <c r="BR195" s="15">
        <f t="shared" si="24"/>
        <v>0</v>
      </c>
      <c r="BS195" s="15">
        <f t="shared" si="25"/>
        <v>0</v>
      </c>
      <c r="BT195" s="231" t="str">
        <f t="shared" si="26"/>
        <v/>
      </c>
    </row>
    <row r="196" spans="1:72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1665</v>
      </c>
      <c r="N196" s="148" t="s">
        <v>1666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1667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1668</v>
      </c>
      <c r="BK196" s="14"/>
      <c r="BL196" s="13"/>
      <c r="BM196" s="12"/>
      <c r="BN196" s="12"/>
      <c r="BO196" s="130"/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/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 hidden="1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 t="s">
        <v>621</v>
      </c>
      <c r="I201" s="134" t="s">
        <v>11</v>
      </c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1669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 hidden="1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1670</v>
      </c>
      <c r="W203" s="134" t="s">
        <v>1367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1671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 hidden="1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240</v>
      </c>
      <c r="E209" s="175">
        <v>229</v>
      </c>
      <c r="F209" s="133" t="s">
        <v>25</v>
      </c>
      <c r="G209" s="8" t="str">
        <f>IF(D209="","*",VLOOKUP(F209,BS_ATIVIDADE[#All],3,FALSE))</f>
        <v>OUTROS</v>
      </c>
      <c r="H209" s="134" t="s">
        <v>473</v>
      </c>
      <c r="I209" s="134" t="s">
        <v>417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70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1584</v>
      </c>
      <c r="W209" s="134" t="s">
        <v>1672</v>
      </c>
      <c r="X209" s="151" t="s">
        <v>1005</v>
      </c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idden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937</v>
      </c>
      <c r="I217" s="134" t="s">
        <v>947</v>
      </c>
      <c r="J217" s="150">
        <v>103</v>
      </c>
      <c r="K217" s="150">
        <v>1935</v>
      </c>
      <c r="L217" s="71">
        <v>2029</v>
      </c>
      <c r="M217" s="148" t="s">
        <v>1665</v>
      </c>
      <c r="N217" s="148" t="s">
        <v>1666</v>
      </c>
      <c r="O217" s="134">
        <v>0.41666666666666669</v>
      </c>
      <c r="P217" s="134">
        <v>4.1666666666666664E-2</v>
      </c>
      <c r="Q217" s="71">
        <v>1</v>
      </c>
      <c r="R217" s="9" t="s">
        <v>9</v>
      </c>
      <c r="S217" s="170" t="s">
        <v>662</v>
      </c>
      <c r="T217" s="170" t="s">
        <v>933</v>
      </c>
      <c r="U217" s="188" t="s">
        <v>902</v>
      </c>
      <c r="V217" s="142" t="s">
        <v>1445</v>
      </c>
      <c r="W217" s="134" t="s">
        <v>1667</v>
      </c>
      <c r="X217" s="151" t="s">
        <v>1005</v>
      </c>
      <c r="Y217" s="129" t="s">
        <v>1008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PQI</v>
      </c>
      <c r="AM217" s="166" t="str">
        <f>IF(BS_CONTROLE[[#This Row],[Entre - Estações]]=0, "-", BS_CONTROLE[[#This Row],[Entre - Estações]])</f>
        <v>PAM-PQI</v>
      </c>
      <c r="AN217" s="166" t="str">
        <f>IF(BS_CONTROLE[[#This Row],[SB]]=0, "-", BS_CONTROLE[[#This Row],[SB]])</f>
        <v>PAMPQI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 t="s">
        <v>710</v>
      </c>
      <c r="I219" s="134" t="s">
        <v>710</v>
      </c>
      <c r="J219" s="150">
        <v>78</v>
      </c>
      <c r="K219" s="150">
        <v>176</v>
      </c>
      <c r="L219" s="71" t="s">
        <v>11</v>
      </c>
      <c r="M219" s="148" t="s">
        <v>709</v>
      </c>
      <c r="N219" s="148" t="s">
        <v>710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1629</v>
      </c>
      <c r="W219" s="134" t="s">
        <v>1630</v>
      </c>
      <c r="X219" s="151" t="s">
        <v>1005</v>
      </c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1673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1674</v>
      </c>
      <c r="E3" s="176" t="s">
        <v>1675</v>
      </c>
      <c r="F3" s="176" t="s">
        <v>1676</v>
      </c>
      <c r="G3" s="176" t="s">
        <v>1677</v>
      </c>
      <c r="H3" s="176" t="s">
        <v>1678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1679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1680</v>
      </c>
      <c r="D12" s="177">
        <v>9049</v>
      </c>
      <c r="E12" s="178">
        <v>46044</v>
      </c>
      <c r="F12" s="180" t="s">
        <v>1681</v>
      </c>
      <c r="G12" s="177" t="s">
        <v>1682</v>
      </c>
      <c r="H12" s="177"/>
    </row>
    <row r="13" spans="3:8">
      <c r="C13" s="177" t="s">
        <v>1680</v>
      </c>
      <c r="D13" s="177">
        <v>9044</v>
      </c>
      <c r="E13" s="178">
        <v>46044</v>
      </c>
      <c r="F13" s="180" t="s">
        <v>1683</v>
      </c>
      <c r="G13" s="177" t="s">
        <v>1684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1685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1686</v>
      </c>
      <c r="C2" s="83" t="s">
        <v>1197</v>
      </c>
      <c r="D2" s="83" t="s">
        <v>1199</v>
      </c>
      <c r="E2" s="83" t="s">
        <v>1687</v>
      </c>
      <c r="F2" s="83" t="s">
        <v>1688</v>
      </c>
      <c r="G2" s="83" t="s">
        <v>1689</v>
      </c>
      <c r="H2" s="83" t="s">
        <v>1690</v>
      </c>
      <c r="I2" s="83" t="s">
        <v>1691</v>
      </c>
      <c r="J2" s="83" t="s">
        <v>1692</v>
      </c>
      <c r="K2" s="109" t="s">
        <v>1693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PAM-PQI</v>
      </c>
      <c r="G239" s="101" t="str">
        <f>IF(FN_MC!I217="","*",FN_MC!I217)</f>
        <v>PQI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F1" workbookViewId="0">
      <selection activeCell="L913" sqref="L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1694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1695</v>
      </c>
      <c r="B3" s="91" t="s">
        <v>1696</v>
      </c>
      <c r="C3" s="91" t="s">
        <v>7</v>
      </c>
      <c r="D3" s="92" t="s">
        <v>1212</v>
      </c>
      <c r="E3" s="92" t="s">
        <v>366</v>
      </c>
      <c r="F3" s="92" t="s">
        <v>1697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1698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>
      <c r="A199" s="95" t="str">
        <f>IF(FN_MC!Y202="","*",FN_MC!Y202)</f>
        <v>*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*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109</v>
      </c>
      <c r="V200" s="98">
        <f ca="1">_xlfn.XLOOKUP(G200&amp;$V$3,BS_CONTROLE[CHAVE],BS_CONTROLE[Quantidade_11],"-")</f>
        <v>180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*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*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7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*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15</v>
      </c>
      <c r="V205" s="98">
        <f ca="1">_xlfn.XLOOKUP(G205&amp;$V$3,BS_CONTROLE[CHAVE],BS_CONTROLE[Quantidade_11],"-")</f>
        <v>0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IF(FN_MC!Y211="","*",FN_MC!Y211)</f>
        <v>*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*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2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47690</v>
      </c>
      <c r="V212" s="98">
        <f ca="1">_xlfn.XLOOKUP(G212&amp;$V$3,BS_CONTROLE[CHAVE],BS_CONTROLE[Quantidade_11],"-")</f>
        <v>20000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PQI</v>
      </c>
      <c r="K213" s="96" t="str">
        <f>IF(FN_MC!M217="","*",FN_MC!M217)</f>
        <v>PAM-PQI</v>
      </c>
      <c r="L213" s="186" t="str">
        <f>IF(FN_MC!N217="","*",FN_MC!N217)</f>
        <v>PAMPQI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Inspeção RIV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*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*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1699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1700</v>
      </c>
      <c r="C4" s="181" t="s">
        <v>1701</v>
      </c>
      <c r="D4" s="181" t="s">
        <v>1702</v>
      </c>
      <c r="E4" s="181" t="s">
        <v>1703</v>
      </c>
      <c r="F4" s="181" t="s">
        <v>366</v>
      </c>
      <c r="G4" s="181" t="s">
        <v>1704</v>
      </c>
    </row>
    <row r="5" spans="2:7">
      <c r="B5" s="182" t="s">
        <v>1705</v>
      </c>
      <c r="C5" s="182">
        <v>309525</v>
      </c>
      <c r="D5" s="182" t="s">
        <v>1706</v>
      </c>
      <c r="E5" s="182" t="s">
        <v>249</v>
      </c>
      <c r="F5" s="182" t="s">
        <v>1707</v>
      </c>
      <c r="G5" s="183">
        <v>46296</v>
      </c>
    </row>
    <row r="6" spans="2:7">
      <c r="B6" s="182" t="s">
        <v>1708</v>
      </c>
      <c r="C6" s="182">
        <v>257410</v>
      </c>
      <c r="D6" s="182" t="s">
        <v>1709</v>
      </c>
      <c r="E6" s="182" t="s">
        <v>249</v>
      </c>
      <c r="F6" s="182" t="s">
        <v>1707</v>
      </c>
      <c r="G6" s="183"/>
    </row>
    <row r="7" spans="2:7">
      <c r="B7" s="182" t="s">
        <v>1484</v>
      </c>
      <c r="C7" s="182">
        <v>256875</v>
      </c>
      <c r="D7" s="182" t="s">
        <v>1710</v>
      </c>
      <c r="E7" s="182" t="s">
        <v>249</v>
      </c>
      <c r="F7" s="182" t="s">
        <v>1707</v>
      </c>
      <c r="G7" s="183">
        <v>46296</v>
      </c>
    </row>
    <row r="8" spans="2:7">
      <c r="B8" s="182" t="s">
        <v>1711</v>
      </c>
      <c r="C8" s="182">
        <v>257278</v>
      </c>
      <c r="D8" s="182" t="s">
        <v>1712</v>
      </c>
      <c r="E8" s="182" t="s">
        <v>240</v>
      </c>
      <c r="F8" s="182" t="s">
        <v>1713</v>
      </c>
      <c r="G8" s="183">
        <v>46235</v>
      </c>
    </row>
    <row r="9" spans="2:7">
      <c r="B9" s="182" t="s">
        <v>1714</v>
      </c>
      <c r="C9" s="182">
        <v>261794</v>
      </c>
      <c r="D9" s="182" t="s">
        <v>1715</v>
      </c>
      <c r="E9" s="182" t="s">
        <v>240</v>
      </c>
      <c r="F9" s="182" t="s">
        <v>1713</v>
      </c>
      <c r="G9" s="183">
        <v>46082</v>
      </c>
    </row>
    <row r="10" spans="2:7">
      <c r="B10" s="182" t="s">
        <v>1716</v>
      </c>
      <c r="C10" s="182">
        <v>257033</v>
      </c>
      <c r="D10" s="182" t="s">
        <v>1717</v>
      </c>
      <c r="E10" s="182" t="s">
        <v>240</v>
      </c>
      <c r="F10" s="182" t="s">
        <v>480</v>
      </c>
      <c r="G10" s="182" t="s">
        <v>1718</v>
      </c>
    </row>
    <row r="11" spans="2:7">
      <c r="B11" s="182" t="s">
        <v>1719</v>
      </c>
      <c r="C11" s="182">
        <v>396578</v>
      </c>
      <c r="D11" s="182" t="s">
        <v>1720</v>
      </c>
      <c r="E11" s="182" t="s">
        <v>240</v>
      </c>
      <c r="F11" s="182" t="s">
        <v>480</v>
      </c>
      <c r="G11" s="182" t="s">
        <v>1718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1721</v>
      </c>
      <c r="D5" s="263"/>
      <c r="E5" s="263"/>
      <c r="F5" s="263"/>
      <c r="G5" s="263"/>
      <c r="H5" s="263"/>
      <c r="I5" s="263"/>
      <c r="J5" s="264"/>
      <c r="K5" s="265" t="s">
        <v>1722</v>
      </c>
      <c r="L5" s="266"/>
      <c r="M5" s="266"/>
      <c r="N5" s="266"/>
      <c r="O5" s="267" t="s">
        <v>1723</v>
      </c>
      <c r="P5" s="268"/>
      <c r="Q5" s="269"/>
    </row>
    <row r="6" spans="1:17" s="81" customFormat="1" ht="15.75" customHeight="1">
      <c r="A6" s="75" t="s">
        <v>1697</v>
      </c>
      <c r="B6" s="82" t="s">
        <v>1696</v>
      </c>
      <c r="C6" s="83" t="s">
        <v>1212</v>
      </c>
      <c r="D6" s="84" t="s">
        <v>1213</v>
      </c>
      <c r="E6" s="83" t="s">
        <v>1724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1725</v>
      </c>
      <c r="M6" s="116" t="s">
        <v>29</v>
      </c>
      <c r="N6" s="117" t="s">
        <v>1207</v>
      </c>
      <c r="O6" s="159" t="s">
        <v>1250</v>
      </c>
      <c r="P6" s="128"/>
      <c r="Q6" s="138" t="s">
        <v>1726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PAM-PQI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PAM-PQI</v>
      </c>
      <c r="M243" s="118">
        <f>IF(FN_MC!AP217="","*",FN_MC!AP217)</f>
        <v>1935</v>
      </c>
      <c r="N243" s="118" t="str">
        <f>IF(FN_MC!AM217="","*",FN_MC!AM217)</f>
        <v>PAM-PQI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2026-02-18T18:05:20Z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