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342" documentId="120_S{118792C3-22EF-5104-A093-F22BFE3913F3}" xr6:coauthVersionLast="47" xr6:coauthVersionMax="47" xr10:uidLastSave="{FF84B99C-FCCB-4B5C-9F61-754C0B90686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3" i="1" l="1" a="1"/>
  <c r="M163" i="1" s="1"/>
  <c r="L163" i="1" a="1"/>
  <c r="L163" i="1" s="1"/>
  <c r="M162" i="1" a="1"/>
  <c r="M162" i="1" s="1"/>
  <c r="L162" i="1" a="1"/>
  <c r="L162" i="1" s="1"/>
  <c r="L159" i="1" a="1"/>
  <c r="L159" i="1" s="1"/>
  <c r="M161" i="1" a="1"/>
  <c r="M161" i="1" s="1"/>
  <c r="L161" i="1" a="1"/>
  <c r="L161" i="1" s="1"/>
  <c r="M160" i="1" a="1"/>
  <c r="M160" i="1" s="1"/>
  <c r="L160" i="1" a="1"/>
  <c r="L160" i="1" s="1"/>
  <c r="M154" i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R151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 s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K156" i="15"/>
  <c r="L156" i="15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K157" i="15"/>
  <c r="L157" i="15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K158" i="15"/>
  <c r="L158" i="15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K159" i="15"/>
  <c r="L159" i="15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K160" i="15"/>
  <c r="L160" i="15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17" i="1" l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<sst xmlns="http://schemas.openxmlformats.org/spreadsheetml/2006/main" count="4978" uniqueCount="1372">
  <si>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</si>
  <si>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</si>
  <si>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</si>
  <si>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</si>
  <si>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</si>
  <si>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</si>
  <si>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</si>
  <si>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</si>
  <si>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</si>
  <si>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</si>
  <si>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</si>
  <si>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</si>
  <si>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</si>
  <si>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</si>
  <si>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</si>
  <si>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</si>
  <si>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</si>
  <si>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</si>
  <si>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</si>
  <si>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</si>
  <si>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</si>
  <si>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</si>
  <si>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</si>
  <si>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</si>
  <si>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</si>
  <si>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</si>
  <si>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</si>
  <si>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</si>
  <si>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</si>
  <si>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</si>
  <si>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</si>
  <si>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</si>
  <si>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</si>
  <si>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</si>
  <si>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</si>
  <si>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</si>
  <si>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</si>
  <si>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</si>
  <si>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</si>
  <si>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</si>
  <si>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</si>
  <si>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</si>
  <si>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</si>
  <si>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</si>
  <si>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</si>
  <si>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</si>
  <si>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</si>
  <si>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</si>
  <si>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</si>
  <si>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</si>
  <si>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</si>
  <si>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</si>
  <si>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</si>
  <si>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</si>
  <si>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</si>
  <si>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</si>
  <si>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</si>
  <si>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</si>
  <si>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</si>
  <si>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</si>
  <si>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</si>
  <si>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</si>
  <si>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</si>
  <si>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</si>
  <si>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</si>
  <si>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</si>
  <si>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</si>
  <si>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</si>
  <si>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</si>
  <si>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</si>
  <si>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</si>
  <si>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</si>
  <si>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</si>
  <si>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</si>
  <si>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</si>
  <si>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</si>
  <si>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</si>
  <si>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</si>
  <si>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</si>
  <si>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</si>
  <si>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</si>
  <si>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</si>
  <si>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</si>
  <si>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</si>
  <si>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</si>
  <si>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</si>
  <si>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</si>
  <si>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</si>
  <si>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</si>
  <si>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</si>
  <si>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</si>
  <si>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</si>
  <si>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</si>
  <si>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</si>
  <si>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</si>
  <si>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</si>
  <si>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</si>
  <si>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</si>
  <si>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</si>
  <si>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</si>
  <si>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</si>
  <si>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</si>
  <si>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</si>
  <si>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</si>
  <si>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</si>
  <si>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</si>
  <si>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</si>
  <si>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</si>
  <si>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</si>
  <si>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</si>
  <si>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</si>
  <si>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</si>
  <si>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</si>
  <si>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</si>
  <si>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</si>
  <si>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</si>
  <si>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</si>
  <si>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</si>
  <si>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</si>
  <si>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</si>
  <si>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</si>
  <si>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</si>
  <si>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</si>
  <si>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</si>
  <si>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</si>
  <si>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</si>
  <si>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</si>
  <si>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</si>
  <si>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</si>
  <si>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</si>
  <si>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</si>
  <si>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</si>
  <si>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</si>
  <si>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</si>
  <si>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</si>
  <si>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</si>
  <si>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</si>
  <si>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</si>
  <si>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</si>
  <si>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</si>
  <si>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</si>
  <si>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</si>
  <si>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</si>
  <si>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</si>
  <si>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</si>
  <si>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</si>
  <si>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</si>
  <si>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</si>
  <si>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</si>
  <si>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</si>
  <si>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</si>
  <si>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</si>
  <si>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</si>
  <si>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</si>
  <si>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</si>
  <si>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</si>
  <si>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</si>
  <si>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</si>
  <si>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</si>
  <si>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</si>
  <si>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</si>
  <si>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</si>
  <si>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</si>
  <si>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</si>
  <si>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</si>
  <si>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</si>
  <si>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</si>
  <si>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</si>
  <si>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</si>
  <si>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</si>
  <si>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</si>
  <si>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</si>
  <si>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</si>
  <si>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</si>
  <si>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</si>
  <si>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</si>
  <si>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</si>
  <si>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</si>
  <si>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</si>
  <si>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</si>
  <si>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</si>
  <si>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</si>
  <si>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</si>
  <si>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</si>
  <si>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</si>
  <si>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</si>
  <si>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</si>
  <si>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</si>
  <si>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</si>
  <si>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</si>
  <si>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</si>
  <si>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</si>
  <si>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</si>
  <si>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</si>
  <si>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</si>
  <si>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</si>
  <si>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</si>
  <si>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</si>
  <si>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</si>
  <si>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</si>
  <si>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</si>
  <si>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</si>
  <si>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</si>
  <si>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</si>
  <si>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</si>
  <si>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</si>
  <si>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</si>
  <si>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</si>
  <si>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</si>
  <si>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</si>
  <si>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</si>
  <si>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</si>
  <si>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</si>
  <si>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</si>
  <si>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</si>
  <si>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</si>
  <si>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</si>
  <si>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</si>
  <si>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</si>
  <si>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</si>
  <si>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</si>
  <si>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</si>
  <si>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</si>
  <si>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</si>
  <si>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</si>
  <si>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</si>
  <si>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</si>
  <si>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</si>
  <si>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</si>
  <si>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</si>
  <si>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</si>
  <si>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</si>
  <si>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</si>
  <si>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</si>
  <si>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</si>
  <si>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</si>
  <si>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</si>
  <si>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</si>
  <si>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</si>
  <si>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</si>
  <si>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</si>
  <si>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</si>
  <si>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</si>
  <si>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</si>
  <si>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</si>
  <si>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</si>
  <si>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</si>
  <si>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</si>
  <si>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</si>
  <si>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</si>
  <si>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</si>
  <si>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</si>
  <si>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</si>
  <si>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</si>
  <si>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</si>
  <si>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</si>
  <si>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</si>
  <si>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</si>
  <si>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</si>
  <si>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</si>
  <si>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</si>
  <si>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</si>
  <si>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</si>
  <si>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</si>
  <si>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</si>
  <si>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</si>
  <si>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</si>
  <si>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</si>
  <si>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</si>
  <si>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</si>
  <si>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</si>
  <si>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</si>
  <si>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</si>
  <si>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</si>
  <si>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</si>
  <si>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</si>
  <si>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</si>
  <si>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</si>
  <si>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</si>
  <si>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</si>
  <si>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</si>
  <si>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</si>
  <si>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</si>
  <si>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</si>
  <si>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</si>
  <si>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</si>
  <si>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</si>
  <si>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</si>
  <si>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</si>
  <si>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</si>
  <si>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</si>
  <si>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</si>
  <si>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</si>
  <si>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</si>
  <si>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</si>
  <si>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</si>
  <si>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</si>
  <si>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</si>
  <si>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</si>
  <si>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</si>
  <si>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</si>
  <si>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</si>
  <si>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</si>
  <si>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</si>
  <si>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</si>
  <si>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</si>
  <si>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</si>
  <si>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</si>
  <si>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</si>
  <si>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</si>
  <si>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</si>
  <si>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</si>
  <si>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</si>
  <si>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</si>
  <si>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</si>
  <si>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</si>
  <si>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</si>
  <si>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</si>
  <si>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</si>
  <si>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</si>
  <si>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</si>
  <si>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</si>
  <si>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</si>
  <si>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</si>
  <si>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</si>
  <si>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</si>
  <si>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</si>
  <si>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</si>
  <si>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</si>
  <si>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</si>
  <si>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</si>
  <si>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</si>
  <si>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</si>
  <si>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</si>
  <si>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</si>
  <si>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</si>
  <si>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</si>
  <si>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</si>
  <si>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</si>
  <si>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</si>
  <si>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</si>
  <si>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</si>
  <si>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</si>
  <si>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</si>
  <si>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</si>
  <si>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</si>
  <si>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</si>
  <si>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</si>
  <si>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</si>
  <si>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</si>
  <si>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</si>
  <si>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</si>
  <si>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</si>
  <si>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</si>
  <si>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</si>
  <si>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</si>
  <si>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</si>
  <si>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</si>
  <si>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</si>
  <si>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</si>
  <si>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</si>
  <si>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</si>
  <si>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</si>
  <si>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</si>
  <si>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</si>
  <si>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</si>
  <si>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</si>
  <si>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</si>
  <si>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</si>
  <si>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</si>
  <si>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</si>
  <si>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</si>
  <si>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</si>
  <si>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</si>
  <si>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</si>
  <si>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</si>
  <si>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</si>
  <si>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</si>
  <si>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</si>
  <si>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</si>
  <si>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</si>
  <si>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</si>
  <si>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</si>
  <si>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</si>
  <si>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</si>
  <si>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</si>
  <si>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</si>
  <si>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</si>
  <si>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</si>
  <si>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</si>
  <si>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</si>
  <si>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</si>
  <si>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</si>
  <si>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</si>
  <si>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</si>
  <si>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</si>
  <si>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</si>
  <si>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</si>
  <si>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</si>
  <si>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</si>
  <si>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</si>
  <si>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</si>
  <si>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</si>
  <si>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</si>
  <si>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</si>
  <si>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</si>
  <si>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</si>
  <si>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</si>
  <si>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</si>
  <si>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</si>
  <si>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</si>
  <si>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</si>
  <si>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</si>
  <si>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</si>
  <si>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</si>
  <si>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</si>
  <si>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</si>
  <si>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</si>
  <si>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</si>
  <si>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</si>
  <si>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</si>
  <si>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</si>
  <si>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</si>
  <si>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</si>
  <si>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</si>
  <si>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</si>
  <si>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</si>
  <si>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</si>
  <si>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</si>
  <si>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</si>
  <si>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</si>
  <si>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</si>
  <si>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</si>
  <si>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</si>
  <si>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</si>
  <si>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</si>
  <si>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</si>
  <si>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</si>
  <si>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</si>
  <si>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</si>
  <si>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</si>
  <si>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</si>
  <si>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</si>
  <si>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</si>
  <si>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</si>
  <si>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</si>
  <si>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</si>
  <si>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</si>
  <si>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</si>
  <si>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</si>
  <si>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</si>
  <si>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</si>
  <si>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</si>
  <si>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</si>
  <si>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</si>
  <si>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</si>
  <si>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</si>
  <si>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</si>
  <si>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</si>
  <si>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</si>
  <si>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</si>
  <si>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</si>
  <si>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</si>
  <si>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</si>
  <si>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</si>
  <si>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</si>
  <si>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</si>
  <si>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</si>
  <si>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</si>
  <si>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</si>
  <si>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</si>
  <si>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</si>
  <si>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</si>
  <si>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</si>
  <si>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</si>
  <si>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</si>
  <si>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</si>
  <si>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</si>
  <si>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</si>
  <si>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</si>
  <si>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</si>
  <si>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</si>
  <si>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</si>
  <si>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</si>
  <si>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</si>
  <si>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</si>
  <si>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</si>
  <si>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</si>
  <si>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</si>
  <si>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</si>
  <si>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</si>
  <si>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</si>
  <si>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</si>
  <si>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</si>
  <si>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</si>
  <si>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</si>
  <si>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</si>
  <si>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</si>
  <si>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</si>
  <si>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</si>
  <si>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</si>
  <si>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</si>
  <si>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</si>
  <si>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</si>
  <si>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</si>
  <si>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</si>
  <si>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</si>
  <si>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</si>
  <si>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</si>
  <si>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</si>
  <si>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</si>
  <si>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</si>
  <si>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</si>
  <si>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</si>
  <si>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</si>
  <si>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</si>
  <si>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</si>
  <si>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</si>
  <si>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</si>
  <si>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</si>
  <si>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</si>
  <si>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</si>
  <si>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</si>
  <si>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</si>
  <si>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</si>
  <si>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</si>
  <si>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</si>
  <si>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</si>
  <si>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</si>
  <si>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</si>
  <si>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</si>
  <si>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</si>
  <si>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</si>
  <si>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</si>
  <si>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</si>
  <si>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</si>
  <si>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</si>
  <si>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</si>
  <si>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</si>
  <si>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</si>
  <si>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</si>
  <si>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</si>
  <si>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</si>
  <si>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</si>
  <si>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</si>
  <si>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</si>
  <si>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</si>
  <si>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</si>
  <si>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</si>
  <si>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</si>
  <si>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</si>
  <si>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</si>
  <si>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</si>
  <si>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</si>
  <si>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</si>
  <si>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</si>
  <si>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</si>
  <si>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</si>
  <si>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</si>
  <si>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</si>
  <si>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</si>
  <si>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</si>
  <si>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</si>
  <si>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</si>
  <si>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</si>
  <si>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</si>
  <si>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</si>
  <si>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</si>
  <si>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</si>
  <si>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</si>
  <si>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</si>
  <si>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</si>
  <si>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</si>
  <si>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</si>
  <si>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</si>
  <si>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</si>
  <si>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</si>
  <si>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</si>
  <si>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</si>
  <si>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</si>
  <si>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</si>
  <si>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</si>
  <si>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</si>
  <si>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</si>
  <si>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</si>
  <si>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</si>
  <si>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</si>
  <si>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</si>
  <si>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</si>
  <si>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</si>
  <si>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</si>
  <si>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</si>
  <si>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</si>
  <si>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</si>
  <si>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</si>
  <si>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</si>
  <si>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</si>
  <si>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</si>
  <si>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</si>
  <si>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</si>
  <si>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</si>
  <si>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</si>
  <si>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</si>
  <si>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</si>
  <si>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</si>
  <si>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</si>
  <si>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</si>
  <si>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</si>
  <si>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</si>
  <si>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</si>
  <si>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</si>
  <si>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</si>
  <si>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</si>
  <si>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</si>
  <si>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</si>
  <si>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</si>
  <si>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</si>
  <si>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</si>
  <si>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</si>
  <si>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</si>
  <si>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</si>
  <si>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</si>
  <si>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</si>
  <si>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</si>
  <si>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</si>
  <si>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</si>
  <si>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</si>
  <si>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</si>
  <si>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</si>
  <si>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</si>
  <si>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</si>
  <si>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</si>
  <si>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</si>
  <si>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</si>
  <si>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</si>
  <si>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</si>
  <si>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</si>
  <si>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</si>
  <si>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</si>
  <si>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</si>
  <si>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</si>
  <si>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</si>
  <si>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</si>
  <si>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</si>
  <si>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</si>
  <si>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</si>
  <si>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</si>
  <si>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</si>
  <si>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</si>
  <si>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</si>
  <si>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</si>
  <si>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</si>
  <si>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</si>
  <si>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</si>
  <si>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</si>
  <si>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</si>
  <si>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</si>
  <si>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</si>
  <si>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</si>
  <si>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</si>
  <si>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</si>
  <si>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</si>
  <si>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</si>
  <si>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</si>
  <si>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</si>
  <si>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</si>
  <si>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</si>
  <si>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</si>
  <si>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</si>
  <si>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</si>
  <si>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</si>
  <si>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</si>
  <si>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</si>
  <si>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</si>
  <si>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</si>
  <si>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</si>
  <si>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</si>
  <si>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</si>
  <si>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</si>
  <si>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</si>
  <si>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</si>
  <si>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</si>
  <si>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</si>
  <si>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</si>
  <si>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</si>
  <si>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</si>
  <si>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</si>
  <si>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</si>
  <si>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</si>
  <si>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</si>
  <si>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</si>
  <si>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</si>
  <si>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</si>
  <si>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</si>
  <si>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</si>
  <si>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</si>
  <si>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</si>
  <si>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</si>
  <si>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</si>
  <si>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</si>
  <si>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</si>
  <si>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</si>
  <si>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</si>
  <si>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</si>
  <si>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</si>
  <si>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</si>
  <si>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</si>
  <si>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</si>
  <si>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</si>
  <si>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</si>
  <si>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</si>
  <si>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</si>
  <si>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</si>
  <si>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</si>
  <si>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</si>
  <si>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</si>
  <si>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</si>
  <si>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</si>
  <si>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</si>
  <si>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</si>
  <si>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</si>
  <si>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</si>
  <si>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</si>
  <si>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</si>
  <si>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</si>
  <si>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</si>
  <si>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</si>
  <si>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</si>
  <si>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</si>
  <si>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</si>
  <si>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</si>
  <si>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</si>
  <si>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</si>
  <si>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</si>
  <si>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</si>
  <si>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</si>
  <si>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</si>
  <si>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</si>
  <si>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</si>
  <si>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</si>
  <si>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</si>
  <si>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</si>
  <si>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</si>
  <si>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</si>
  <si>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</si>
  <si>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</si>
  <si>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</si>
  <si>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</si>
  <si>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</si>
  <si>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</si>
  <si>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</si>
  <si>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</si>
  <si>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</si>
  <si>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</si>
  <si>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</si>
  <si>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</si>
  <si>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</si>
  <si>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</si>
  <si>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</si>
  <si>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</si>
  <si>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</si>
  <si>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</si>
  <si>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</si>
  <si>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</si>
  <si>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</si>
  <si>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</si>
  <si>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</si>
  <si>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</si>
  <si>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</si>
  <si>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</si>
  <si>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</si>
  <si>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</si>
  <si>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</si>
  <si>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</si>
  <si>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</si>
  <si>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</si>
  <si>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</si>
  <si>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</si>
  <si>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</si>
  <si>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</si>
  <si>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</si>
  <si>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</si>
  <si>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</si>
  <si>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</si>
  <si>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</si>
  <si>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</si>
  <si>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</si>
  <si>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</si>
  <si>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</si>
  <si>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</si>
  <si>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</si>
  <si>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</si>
  <si>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</si>
  <si>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</si>
  <si>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</si>
  <si>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</si>
  <si>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</si>
  <si>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</si>
  <si>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</si>
  <si>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</si>
  <si>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</si>
  <si>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</si>
  <si>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</si>
  <si>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</si>
  <si>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</si>
  <si>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</si>
  <si>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</si>
  <si>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</si>
  <si>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</si>
  <si>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</si>
  <si>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</si>
  <si>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</si>
  <si>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</si>
  <si>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</si>
  <si>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</si>
  <si>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</si>
  <si>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</si>
  <si>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</si>
  <si>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</si>
  <si>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</si>
  <si>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</si>
  <si>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</si>
  <si>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</si>
  <si>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</si>
  <si>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</si>
  <si>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</si>
  <si>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</si>
  <si>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</si>
  <si>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</si>
  <si>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</si>
  <si>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</si>
  <si>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</si>
  <si>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</si>
  <si>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</si>
  <si>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</si>
  <si>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</si>
  <si>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</si>
  <si>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</si>
  <si>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</si>
  <si>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</si>
  <si>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</si>
  <si>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</si>
  <si>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</si>
  <si>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</si>
  <si>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</si>
  <si>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</si>
  <si>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</si>
  <si>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</si>
  <si>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</si>
  <si>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</si>
  <si>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</si>
  <si>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</si>
  <si>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</si>
  <si>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</si>
  <si>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</si>
  <si>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</si>
  <si>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</si>
  <si>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</si>
  <si>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</si>
  <si>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</si>
  <si>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</si>
  <si>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</si>
  <si>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</si>
  <si>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</si>
  <si>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</si>
  <si>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</si>
  <si>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</si>
  <si>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</si>
  <si>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</si>
  <si>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</si>
  <si>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</si>
  <si>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</si>
  <si>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</si>
  <si>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</si>
  <si>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</si>
  <si>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</si>
  <si>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</si>
  <si>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</si>
  <si>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</si>
  <si>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</si>
  <si>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</si>
  <si>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</si>
  <si>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</si>
  <si>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</si>
  <si>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</si>
  <si>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</si>
  <si>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</si>
  <si>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</si>
  <si>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</si>
  <si>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</si>
  <si>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</si>
  <si>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</si>
  <si>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</si>
  <si>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</si>
  <si>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</si>
  <si>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</si>
  <si>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</si>
  <si>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</si>
  <si>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</si>
  <si>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</si>
  <si>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</si>
  <si>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</si>
  <si>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</si>
  <si>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</si>
  <si>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</si>
  <si>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</si>
  <si>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</si>
  <si>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</si>
  <si>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</si>
  <si>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</si>
  <si>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</si>
  <si>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</si>
  <si>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</si>
  <si>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</si>
  <si>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</si>
  <si>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</si>
  <si>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</si>
  <si>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</si>
  <si>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</si>
  <si>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</si>
  <si>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</si>
  <si>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</si>
  <si>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</si>
  <si>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</si>
  <si>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</si>
  <si>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</si>
  <si>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</si>
  <si>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</si>
  <si>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</si>
  <si>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</si>
  <si>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</si>
  <si>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</si>
  <si>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</si>
  <si>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</si>
  <si>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</si>
  <si>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</si>
  <si>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</si>
  <si>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</si>
  <si>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</si>
  <si>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</si>
  <si>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</si>
  <si>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</si>
  <si>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</si>
  <si>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</si>
  <si>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</si>
  <si>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</si>
  <si>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</si>
  <si>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</si>
  <si>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</si>
  <si>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</si>
  <si>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</si>
  <si>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</si>
  <si>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</si>
  <si>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</si>
  <si>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</si>
  <si>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</si>
  <si>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</si>
  <si>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</si>
  <si>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</si>
  <si>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</si>
  <si>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</si>
  <si>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</si>
  <si>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</si>
  <si>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</si>
  <si>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</si>
  <si>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</si>
  <si>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</si>
  <si>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</si>
  <si>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</si>
  <si>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</si>
  <si>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</si>
  <si>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</si>
  <si>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</si>
  <si>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</si>
  <si>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</si>
  <si>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</si>
  <si>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</si>
  <si>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</si>
  <si>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</si>
  <si>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</si>
  <si>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</si>
  <si>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</si>
  <si>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</si>
  <si>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</si>
  <si>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</si>
  <si>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</si>
  <si>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</si>
  <si>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</si>
  <si>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</si>
  <si>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</si>
  <si>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</si>
  <si>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</si>
  <si>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</si>
  <si>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</si>
  <si>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</si>
  <si>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</si>
  <si>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</si>
  <si>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</si>
  <si>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</si>
  <si>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</si>
  <si>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</si>
  <si>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</si>
  <si>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</si>
  <si>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</si>
  <si>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</si>
  <si>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</si>
  <si>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</si>
  <si>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</si>
  <si>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</si>
  <si>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</si>
  <si>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</si>
  <si>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</si>
  <si>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</si>
  <si>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</si>
  <si>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</si>
  <si>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</si>
  <si>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</si>
  <si>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</si>
  <si>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</si>
  <si>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</si>
  <si>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</si>
  <si>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</si>
  <si>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</si>
  <si>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</si>
  <si>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</si>
  <si>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</si>
  <si>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</si>
  <si>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</si>
  <si>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</si>
  <si>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</si>
  <si>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</si>
  <si>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</si>
  <si>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</si>
  <si>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</si>
  <si>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</si>
  <si>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</si>
  <si>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</si>
  <si>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</si>
  <si>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</si>
  <si>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</si>
  <si>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</si>
  <si>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</si>
  <si>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</si>
  <si>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</si>
  <si>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</si>
  <si>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</si>
  <si>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</si>
  <si>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</si>
  <si>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</si>
  <si>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</si>
  <si>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</si>
  <si>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</si>
  <si>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</si>
  <si>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</si>
  <si>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</si>
  <si>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</si>
  <si>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</si>
  <si>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</si>
  <si>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</si>
  <si>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</si>
  <si>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</si>
  <si>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</si>
  <si>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</si>
  <si>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</si>
  <si>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</si>
  <si>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</si>
  <si>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</si>
  <si>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</si>
  <si>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</si>
  <si>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</si>
  <si>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</si>
  <si>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</si>
  <si>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</si>
  <si>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</si>
  <si>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</si>
  <si>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</si>
  <si>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</si>
  <si>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</si>
  <si>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</si>
  <si>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</si>
  <si>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</si>
  <si>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</si>
  <si>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</si>
  <si>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</si>
  <si>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</si>
  <si>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</si>
  <si>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</si>
  <si>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</si>
  <si>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</si>
  <si>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</si>
  <si>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</si>
  <si>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</si>
  <si>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</si>
  <si>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</si>
  <si>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</si>
  <si>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</si>
  <si>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</si>
  <si>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</si>
  <si>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</si>
  <si>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</si>
  <si>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</si>
  <si>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</si>
  <si>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</si>
  <si>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</si>
  <si>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</si>
  <si>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</si>
  <si>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</si>
  <si>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</si>
  <si>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</si>
  <si>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</si>
  <si>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</si>
  <si>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</si>
  <si>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</si>
  <si>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</si>
  <si>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</si>
  <si>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</si>
  <si>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</si>
  <si>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</si>
  <si>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</si>
  <si>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</si>
  <si>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</si>
  <si>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</si>
  <si>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</si>
  <si>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</si>
  <si>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</si>
  <si>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</si>
  <si>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</si>
  <si>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</si>
  <si>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</si>
  <si>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</si>
  <si>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</si>
  <si>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</si>
  <si>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</si>
  <si>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</si>
  <si>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</si>
  <si>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</si>
  <si>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</si>
  <si>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</si>
  <si>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</si>
  <si>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</si>
  <si>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</si>
  <si>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</si>
  <si>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</si>
  <si>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</si>
  <si>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</si>
  <si>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</si>
  <si>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</si>
  <si>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</si>
  <si>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</si>
  <si>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</si>
  <si>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</si>
  <si>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</si>
  <si>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</si>
  <si>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</si>
  <si>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</si>
  <si>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</si>
  <si>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</si>
  <si>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</si>
  <si>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</si>
  <si>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</si>
  <si>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</si>
  <si>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</si>
  <si>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</si>
  <si>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</si>
  <si>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</si>
  <si>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</si>
  <si>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</si>
  <si>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</si>
  <si>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</si>
  <si>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</si>
  <si>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</si>
  <si>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</si>
  <si>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</si>
  <si>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</si>
  <si>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</si>
  <si>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</si>
  <si>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</si>
  <si>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</si>
  <si>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</si>
  <si>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</si>
  <si>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</si>
  <si>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</si>
  <si>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</si>
  <si>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</si>
  <si>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</si>
  <si>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</si>
  <si>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</si>
  <si>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</si>
  <si>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</si>
  <si>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</si>
  <si>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</si>
  <si>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</si>
  <si>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</si>
  <si>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</si>
  <si>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</si>
  <si>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</si>
  <si>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</si>
  <si>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</si>
  <si>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</si>
  <si>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</si>
  <si>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</si>
  <si>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</si>
  <si>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</si>
  <si>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</si>
  <si>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</si>
  <si>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</si>
  <si>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</si>
  <si>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</si>
  <si>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</si>
  <si>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</si>
  <si>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</si>
  <si>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</si>
  <si>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</si>
  <si>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</si>
  <si>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</si>
  <si>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</si>
  <si>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</si>
  <si>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</si>
  <si>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</si>
  <si>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</si>
  <si>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</si>
  <si>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</si>
  <si>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</si>
  <si>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</si>
  <si>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</si>
  <si>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</si>
  <si>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</si>
  <si>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</si>
  <si>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</si>
  <si>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</si>
  <si>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</si>
  <si>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</si>
  <si>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</si>
  <si>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</si>
  <si>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</si>
  <si>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</si>
  <si>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</si>
  <si>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</si>
  <si>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</si>
  <si>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</si>
  <si>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</si>
  <si>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</si>
  <si>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</si>
  <si>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</si>
  <si>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</si>
  <si>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</si>
  <si>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</si>
  <si>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</si>
  <si>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</si>
  <si>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</si>
  <si>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</si>
  <si>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</si>
  <si>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</si>
  <si>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</si>
  <si>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</si>
  <si>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</si>
  <si>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</si>
  <si>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</si>
  <si>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</si>
  <si>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</si>
  <si>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</si>
  <si>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</si>
  <si>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</si>
  <si>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</si>
  <si>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</si>
  <si>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</si>
  <si>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</si>
  <si>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</si>
  <si>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</si>
  <si>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</si>
  <si>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</si>
  <si>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</si>
  <si>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</si>
  <si>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</si>
  <si>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</si>
  <si>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</si>
  <si>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</si>
  <si>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</si>
  <si>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</si>
  <si>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</si>
  <si>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</si>
  <si>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</si>
  <si>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</si>
  <si>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</si>
  <si>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</si>
  <si>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</si>
  <si>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</si>
  <si>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</si>
  <si>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</si>
  <si>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</si>
  <si>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</si>
  <si>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</si>
  <si>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</si>
  <si>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</si>
  <si>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</si>
  <si>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</si>
  <si>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</si>
  <si>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</si>
  <si>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</si>
  <si>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</si>
  <si>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</si>
  <si>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</si>
  <si>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</si>
  <si>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</si>
  <si>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</si>
  <si>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</si>
  <si>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</si>
  <si>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</si>
  <si>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</si>
  <si>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</si>
  <si>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</si>
  <si>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</si>
  <si>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</si>
  <si>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</si>
  <si>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</si>
  <si>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</si>
  <si>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</si>
  <si>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</si>
  <si>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</si>
  <si>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Maquinista em deslocamento </t>
  </si>
  <si>
    <t xml:space="preserve">TP pronta 09:20, sem oportunidade de faixa , fluxo de trens </t>
  </si>
  <si>
    <t xml:space="preserve">MC1 10:28,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</si>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</sst>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 blank="1"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tabSelected="1" zoomScaleNormal="100" workbookViewId="0">
      <pane xSplit="5" topLeftCell="BJ144" activePane="topRight" state="frozen"/>
      <selection pane="topRight" activeCell="BN156" sqref="BN1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1.0000000000000004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 t="s">
        <v>1319</v>
      </c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</v>
      </c>
      <c r="B159" s="102"/>
      <c r="C159" s="134" t="str">
        <f>IF(BS_CONTROLE[[#This Row],[DATA]]="","",WEEKNUM(BS_CONTROLE[[#This Row],[DATA]]))</f>
        <v/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/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/>
      <c r="AR159" s="108"/>
      <c r="AS159" s="108"/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/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>
      <c r="A160" s="45" t="str">
        <f t="shared" si="8"/>
        <v>V87</v>
      </c>
      <c r="B160" s="102"/>
      <c r="C160" s="134" t="str">
        <f>IF(BS_CONTROLE[[#This Row],[DATA]]="","",WEEKNUM(BS_CONTROLE[[#This Row],[DATA]]))</f>
        <v/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/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/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>
      <c r="A161" s="45" t="str">
        <f t="shared" si="8"/>
        <v>JOSUEL (TP-697)</v>
      </c>
      <c r="B161" s="102"/>
      <c r="C161" s="134" t="str">
        <f>IF(BS_CONTROLE[[#This Row],[DATA]]="","",WEEKNUM(BS_CONTROLE[[#This Row],[DATA]]))</f>
        <v/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/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>
      <c r="A162" s="45" t="str">
        <f t="shared" si="8"/>
        <v>V88</v>
      </c>
      <c r="B162" s="102"/>
      <c r="C162" s="134" t="str">
        <f>IF(BS_CONTROLE[[#This Row],[DATA]]="","",WEEKNUM(BS_CONTROLE[[#This Row],[DATA]]))</f>
        <v/>
      </c>
      <c r="D162" s="180" t="s">
        <v>832</v>
      </c>
      <c r="E162" s="126" t="s">
        <v>729</v>
      </c>
      <c r="F162" s="142" t="str">
        <f>IF(D162="","*",VLOOKUP(E162,BS_ATIVIDADE[],3,FALSE))</f>
        <v>MECANIZAÇÃO - SOCADORA</v>
      </c>
      <c r="G162" s="207" t="s">
        <v>1065</v>
      </c>
      <c r="H162" s="207" t="s">
        <v>1065</v>
      </c>
      <c r="I162" s="105">
        <v>73</v>
      </c>
      <c r="J162" s="105">
        <v>153.80000000000001</v>
      </c>
      <c r="K162" s="105">
        <v>151</v>
      </c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2" s="188">
        <v>0.375</v>
      </c>
      <c r="O162" s="106">
        <v>8.3333333333333329E-2</v>
      </c>
      <c r="P162" s="105">
        <v>510</v>
      </c>
      <c r="Q162" s="9" t="str">
        <f>IF(E162=0, "*", IFERROR(_xlfn.XLOOKUP(E162, BS_ATIVIDADE[ATIVIDADE], BS_ATIVIDADE[UNIDADE]), "*"))</f>
        <v>M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1062</v>
      </c>
      <c r="V162" s="151" t="s">
        <v>1279</v>
      </c>
      <c r="W162" s="104" t="s">
        <v>452</v>
      </c>
      <c r="X162" s="129"/>
      <c r="Y162" s="104"/>
      <c r="Z162" s="105">
        <v>1</v>
      </c>
      <c r="AA162" s="103" t="s">
        <v>443</v>
      </c>
      <c r="AB162" s="152" t="s">
        <v>437</v>
      </c>
      <c r="AC162" s="107">
        <v>0.29166666666666669</v>
      </c>
      <c r="AD162" s="105">
        <v>6238</v>
      </c>
      <c r="AE162" s="105" t="s">
        <v>624</v>
      </c>
      <c r="AF162" s="105" t="s">
        <v>624</v>
      </c>
      <c r="AG162" s="14"/>
      <c r="AH162" s="126" t="str">
        <f>IF(BS_CONTROLE[[#This Row],[Atividade]]=0, "-", BS_CONTROLE[[#This Row],[Atividade]])</f>
        <v>MECANIZAÇÃO - SOCADORA</v>
      </c>
      <c r="AI162" s="8" t="str">
        <f>IF(BS_CONTROLE[[#This Row],[Atividade]]=0, "-", BS_CONTROLE[[#This Row],[Atividade]])</f>
        <v>MECANIZAÇÃO - SOCADORA</v>
      </c>
      <c r="AJ162" s="30" t="str">
        <f>BS_CONTROLE[[#This Row],[Local - Partida]]</f>
        <v>ZPN2</v>
      </c>
      <c r="AK162" s="30" t="str">
        <f>BS_CONTROLE[[#This Row],[Local - Encerramento]]</f>
        <v>ZPN2</v>
      </c>
      <c r="AL162" s="105" t="str">
        <f>IF(BS_CONTROLE[[#This Row],[Entre - Estações]]=0, "-", BS_CONTROLE[[#This Row],[Entre - Estações]])</f>
        <v>ZCV-ZCT</v>
      </c>
      <c r="AM162" s="105" t="str">
        <f>IF(BS_CONTROLE[[#This Row],[SB]]=0, "-", BS_CONTROLE[[#This Row],[SB]])</f>
        <v>152ZCT</v>
      </c>
      <c r="AN162" s="105">
        <f>IF(BS_CONTROLE[[#This Row],[SUB]]=0, "-", BS_CONTROLE[[#This Row],[SUB]])</f>
        <v>73</v>
      </c>
      <c r="AO162" s="105">
        <f>BS_CONTROLE[[#This Row],[KM - Inicio]]</f>
        <v>153.80000000000001</v>
      </c>
      <c r="AP162" s="105">
        <f>BS_CONTROLE[[#This Row],[KM - Inicio]]</f>
        <v>153.80000000000001</v>
      </c>
      <c r="AQ162" s="108"/>
      <c r="AR162" s="108"/>
      <c r="AS162" s="108"/>
      <c r="AT162" s="135"/>
      <c r="AU162" s="135"/>
      <c r="AV162" s="13"/>
      <c r="AW162" s="13"/>
      <c r="AX162" s="178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M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>
      <c r="A163" s="45" t="str">
        <f t="shared" si="8"/>
        <v>PEDRO (TP-696)</v>
      </c>
      <c r="B163" s="102"/>
      <c r="C163" s="134" t="str">
        <f>IF(BS_CONTROLE[[#This Row],[DATA]]="","",WEEKNUM(BS_CONTROLE[[#This Row],[DATA]]))</f>
        <v/>
      </c>
      <c r="D163" s="104" t="s">
        <v>945</v>
      </c>
      <c r="E163" s="126" t="s">
        <v>806</v>
      </c>
      <c r="F163" s="142" t="str">
        <f>IF(D163="","*",VLOOKUP(E163,BS_ATIVIDADE[],3,FALSE))</f>
        <v>SOLDA</v>
      </c>
      <c r="G163" s="106" t="s">
        <v>624</v>
      </c>
      <c r="H163" s="106" t="s">
        <v>624</v>
      </c>
      <c r="I163" s="105">
        <v>73</v>
      </c>
      <c r="J163" s="105">
        <v>102</v>
      </c>
      <c r="K163" s="105" t="s">
        <v>624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63" s="106">
        <v>0.375</v>
      </c>
      <c r="O163" s="106">
        <v>6.25E-2</v>
      </c>
      <c r="P163" s="105">
        <v>1</v>
      </c>
      <c r="Q163" s="9" t="str">
        <f>IF(E163=0, "*", IFERROR(_xlfn.XLOOKUP(E163, BS_ATIVIDADE[ATIVIDADE], BS_ATIVIDADE[UNIDADE]), "*"))</f>
        <v>Nº DE SOLDA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1289</v>
      </c>
      <c r="V163" s="151" t="s">
        <v>1147</v>
      </c>
      <c r="W163" s="104" t="s">
        <v>452</v>
      </c>
      <c r="X163" s="129"/>
      <c r="Y163" s="104"/>
      <c r="Z163" s="105" t="s">
        <v>624</v>
      </c>
      <c r="AA163" s="103"/>
      <c r="AB163" s="152"/>
      <c r="AC163" s="107" t="s">
        <v>624</v>
      </c>
      <c r="AD163" s="105" t="s">
        <v>624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PDM - SOLDA</v>
      </c>
      <c r="AI163" s="8" t="str">
        <f>IF(BS_CONTROLE[[#This Row],[Atividade]]=0, "-", BS_CONTROLE[[#This Row],[Atividade]])</f>
        <v>PDM - SOLDA</v>
      </c>
      <c r="AJ163" s="30" t="str">
        <f>BS_CONTROLE[[#This Row],[Local - Partida]]</f>
        <v>-</v>
      </c>
      <c r="AK163" s="30" t="str">
        <f>BS_CONTROLE[[#This Row],[Local - Encerramento]]</f>
        <v>-</v>
      </c>
      <c r="AL163" s="105" t="str">
        <f>IF(BS_CONTROLE[[#This Row],[Entre - Estações]]=0, "-", BS_CONTROLE[[#This Row],[Entre - Estações]])</f>
        <v>ZCZ-ZZF</v>
      </c>
      <c r="AM163" s="105" t="str">
        <f>IF(BS_CONTROLE[[#This Row],[SB]]=0, "-", BS_CONTROLE[[#This Row],[SB]])</f>
        <v>101ZZF</v>
      </c>
      <c r="AN163" s="105">
        <f>IF(BS_CONTROLE[[#This Row],[SUB]]=0, "-", BS_CONTROLE[[#This Row],[SUB]])</f>
        <v>73</v>
      </c>
      <c r="AO163" s="105">
        <f>BS_CONTROLE[[#This Row],[KM - Inicio]]</f>
        <v>102</v>
      </c>
      <c r="AP163" s="105">
        <f>BS_CONTROLE[[#This Row],[KM - Inicio]]</f>
        <v>102</v>
      </c>
      <c r="AQ163" s="108"/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Nº DE SOLDA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71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57" operator="equal">
      <formula>"NÃO"</formula>
    </cfRule>
    <cfRule type="cellIs" dxfId="187" priority="11958" operator="equal">
      <formula>"SIM"</formula>
    </cfRule>
  </conditionalFormatting>
  <conditionalFormatting sqref="AY6:AY1033">
    <cfRule type="expression" dxfId="186" priority="54413">
      <formula>#REF!=1</formula>
    </cfRule>
  </conditionalFormatting>
  <conditionalFormatting sqref="T6:T1033 BD6:BD1033 AX6:AX1033">
    <cfRule type="cellIs" dxfId="185" priority="54397" operator="equal">
      <formula>"ERRO"</formula>
    </cfRule>
  </conditionalFormatting>
  <conditionalFormatting sqref="BP6:BP1033">
    <cfRule type="cellIs" dxfId="184" priority="54392" operator="equal">
      <formula>"Produção e Intervalo"</formula>
    </cfRule>
    <cfRule type="cellIs" dxfId="183" priority="54393" operator="equal">
      <formula>"Aderente"</formula>
    </cfRule>
    <cfRule type="cellIs" dxfId="182" priority="54394" operator="equal">
      <formula>"Intervalo"</formula>
    </cfRule>
    <cfRule type="cellIs" dxfId="181" priority="54395" operator="equal">
      <formula>"Produção"</formula>
    </cfRule>
    <cfRule type="cellIs" dxfId="180" priority="54396" operator="equal">
      <formula>"ERRO"</formula>
    </cfRule>
  </conditionalFormatting>
  <conditionalFormatting sqref="BQ6:BR1033">
    <cfRule type="cellIs" dxfId="179" priority="54374" operator="equal">
      <formula>"*"</formula>
    </cfRule>
    <cfRule type="cellIs" dxfId="178" priority="54375" operator="greaterThanOrEqual">
      <formula>1</formula>
    </cfRule>
    <cfRule type="cellIs" dxfId="177" priority="54376" operator="lessThan">
      <formula>1</formula>
    </cfRule>
  </conditionalFormatting>
  <conditionalFormatting sqref="BJ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4" operator="equal">
      <formula>"OPORTUNIDADE"</formula>
    </cfRule>
  </conditionalFormatting>
  <conditionalFormatting sqref="X28:Y29">
    <cfRule type="cellIs" dxfId="175" priority="272" operator="equal">
      <formula>"NÃO"</formula>
    </cfRule>
    <cfRule type="cellIs" dxfId="174" priority="273" operator="equal">
      <formula>"SIM"</formula>
    </cfRule>
  </conditionalFormatting>
  <conditionalFormatting sqref="BJ1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7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0" operator="equal">
      <formula>"OPORTUNIDADE"</formula>
    </cfRule>
  </conditionalFormatting>
  <conditionalFormatting sqref="Y39">
    <cfRule type="cellIs" dxfId="172" priority="248" operator="equal">
      <formula>"NÃO"</formula>
    </cfRule>
    <cfRule type="cellIs" dxfId="171" priority="249" operator="equal">
      <formula>"SIM"</formula>
    </cfRule>
  </conditionalFormatting>
  <conditionalFormatting sqref="X42:X43">
    <cfRule type="cellIs" dxfId="170" priority="247" operator="equal">
      <formula>"OPORTUNIDADE"</formula>
    </cfRule>
  </conditionalFormatting>
  <conditionalFormatting sqref="X42:X43">
    <cfRule type="cellIs" dxfId="169" priority="245" operator="equal">
      <formula>"NÃO"</formula>
    </cfRule>
    <cfRule type="cellIs" dxfId="168" priority="246" operator="equal">
      <formula>"SIM"</formula>
    </cfRule>
  </conditionalFormatting>
  <conditionalFormatting sqref="BJ4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18" operator="equal">
      <formula>"OPORTUNIDADE"</formula>
    </cfRule>
  </conditionalFormatting>
  <conditionalFormatting sqref="X46:Y46 Y47:Y48 X47:X50">
    <cfRule type="cellIs" dxfId="166" priority="216" operator="equal">
      <formula>"NÃO"</formula>
    </cfRule>
    <cfRule type="cellIs" dxfId="165" priority="217" operator="equal">
      <formula>"SIM"</formula>
    </cfRule>
  </conditionalFormatting>
  <conditionalFormatting sqref="BJ3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0" operator="equal">
      <formula>"OPORTUNIDADE"</formula>
    </cfRule>
  </conditionalFormatting>
  <conditionalFormatting sqref="Y57">
    <cfRule type="cellIs" dxfId="163" priority="188" operator="equal">
      <formula>"NÃO"</formula>
    </cfRule>
    <cfRule type="cellIs" dxfId="162" priority="189" operator="equal">
      <formula>"SIM"</formula>
    </cfRule>
  </conditionalFormatting>
  <conditionalFormatting sqref="BJ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0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77" operator="equal">
      <formula>"OPORTUNIDADE"</formula>
    </cfRule>
  </conditionalFormatting>
  <conditionalFormatting sqref="X52:X61">
    <cfRule type="cellIs" dxfId="160" priority="175" operator="equal">
      <formula>"NÃO"</formula>
    </cfRule>
    <cfRule type="cellIs" dxfId="159" priority="176" operator="equal">
      <formula>"SIM"</formula>
    </cfRule>
  </conditionalFormatting>
  <conditionalFormatting sqref="BJ5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1" operator="equal">
      <formula>"OPORTUNIDADE"</formula>
    </cfRule>
  </conditionalFormatting>
  <conditionalFormatting sqref="Y73">
    <cfRule type="cellIs" dxfId="157" priority="139" operator="equal">
      <formula>"NÃO"</formula>
    </cfRule>
    <cfRule type="cellIs" dxfId="156" priority="140" operator="equal">
      <formula>"SIM"</formula>
    </cfRule>
  </conditionalFormatting>
  <conditionalFormatting sqref="X75">
    <cfRule type="cellIs" dxfId="155" priority="135" operator="equal">
      <formula>"OPORTUNIDADE"</formula>
    </cfRule>
  </conditionalFormatting>
  <conditionalFormatting sqref="X75">
    <cfRule type="cellIs" dxfId="154" priority="133" operator="equal">
      <formula>"NÃO"</formula>
    </cfRule>
    <cfRule type="cellIs" dxfId="153" priority="134" operator="equal">
      <formula>"SIM"</formula>
    </cfRule>
  </conditionalFormatting>
  <conditionalFormatting sqref="BJ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28" operator="equal">
      <formula>"OPORTUNIDADE"</formula>
    </cfRule>
  </conditionalFormatting>
  <conditionalFormatting sqref="X76:X77">
    <cfRule type="cellIs" dxfId="151" priority="126" operator="equal">
      <formula>"NÃO"</formula>
    </cfRule>
    <cfRule type="cellIs" dxfId="150" priority="127" operator="equal">
      <formula>"SIM"</formula>
    </cfRule>
  </conditionalFormatting>
  <conditionalFormatting sqref="BO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3">
      <iconSet showValue="0">
        <cfvo type="percent" val="0"/>
        <cfvo type="num" val="1"/>
        <cfvo type="num" val="1" gte="0"/>
      </iconSet>
    </cfRule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033 BO151 BO154">
    <cfRule type="iconSet" priority="6202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033 BJ154">
    <cfRule type="iconSet" priority="62045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66">
      <iconSet showValue="0">
        <cfvo type="percent" val="0"/>
        <cfvo type="num" val="1"/>
        <cfvo type="num" val="1" gte="0"/>
      </iconSet>
    </cfRule>
    <cfRule type="iconSet" priority="62067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7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3">
    <cfRule type="iconSet" priority="6207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1322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1323</v>
      </c>
      <c r="C4" s="161" t="s">
        <v>1324</v>
      </c>
      <c r="D4" s="161" t="s">
        <v>1325</v>
      </c>
      <c r="E4" s="161" t="s">
        <v>1326</v>
      </c>
      <c r="F4" s="161" t="s">
        <v>4</v>
      </c>
      <c r="G4" s="161" t="s">
        <v>1327</v>
      </c>
    </row>
    <row r="5" spans="2:7">
      <c r="B5" s="162" t="s">
        <v>1328</v>
      </c>
      <c r="C5" s="162">
        <v>257068</v>
      </c>
      <c r="D5" s="162" t="s">
        <v>1329</v>
      </c>
      <c r="E5" s="162" t="s">
        <v>1330</v>
      </c>
      <c r="F5" s="162" t="s">
        <v>1330</v>
      </c>
      <c r="G5" s="163">
        <v>46296</v>
      </c>
    </row>
    <row r="6" spans="2:7">
      <c r="B6" s="162" t="s">
        <v>1331</v>
      </c>
      <c r="C6" s="162" t="s">
        <v>624</v>
      </c>
      <c r="D6" s="162" t="s">
        <v>624</v>
      </c>
      <c r="E6" s="162" t="s">
        <v>624</v>
      </c>
      <c r="F6" s="162" t="s">
        <v>1332</v>
      </c>
      <c r="G6" s="163" t="s">
        <v>624</v>
      </c>
    </row>
    <row r="7" spans="2:7">
      <c r="B7" s="162" t="s">
        <v>1333</v>
      </c>
      <c r="C7" s="162">
        <v>257472</v>
      </c>
      <c r="D7" s="162" t="s">
        <v>1334</v>
      </c>
      <c r="E7" s="162" t="s">
        <v>1335</v>
      </c>
      <c r="F7" s="162" t="s">
        <v>1335</v>
      </c>
      <c r="G7" s="163">
        <v>45992</v>
      </c>
    </row>
    <row r="8" spans="2:7">
      <c r="B8" s="162" t="s">
        <v>1336</v>
      </c>
      <c r="C8" s="162">
        <v>260307</v>
      </c>
      <c r="D8" s="162" t="s">
        <v>1337</v>
      </c>
      <c r="E8" s="162" t="s">
        <v>1338</v>
      </c>
      <c r="F8" s="162" t="s">
        <v>1335</v>
      </c>
      <c r="G8" s="163">
        <v>46082</v>
      </c>
    </row>
    <row r="9" spans="2:7">
      <c r="B9" s="162" t="s">
        <v>1339</v>
      </c>
      <c r="C9" s="162">
        <v>333033</v>
      </c>
      <c r="D9" s="162" t="s">
        <v>1340</v>
      </c>
      <c r="E9" s="162" t="s">
        <v>1332</v>
      </c>
      <c r="F9" s="162" t="s">
        <v>1341</v>
      </c>
      <c r="G9" s="162" t="s">
        <v>624</v>
      </c>
    </row>
    <row r="10" spans="2:7">
      <c r="B10" s="162" t="s">
        <v>1342</v>
      </c>
      <c r="C10" s="162">
        <v>263576</v>
      </c>
      <c r="D10" s="162" t="s">
        <v>1343</v>
      </c>
      <c r="E10" s="162" t="s">
        <v>1332</v>
      </c>
      <c r="F10" s="162" t="s">
        <v>1341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1344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1345</v>
      </c>
      <c r="E3" s="200" t="s">
        <v>1346</v>
      </c>
      <c r="F3" s="200" t="s">
        <v>1347</v>
      </c>
      <c r="G3" s="200" t="s">
        <v>1348</v>
      </c>
      <c r="H3" s="200" t="s">
        <v>1349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1350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1351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1352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1353</v>
      </c>
      <c r="C2" s="121" t="s">
        <v>997</v>
      </c>
      <c r="D2" s="76" t="s">
        <v>999</v>
      </c>
      <c r="E2" s="76" t="s">
        <v>1354</v>
      </c>
      <c r="F2" s="99" t="s">
        <v>1355</v>
      </c>
      <c r="G2" s="76" t="s">
        <v>1356</v>
      </c>
      <c r="H2" s="76" t="s">
        <v>1357</v>
      </c>
      <c r="I2" s="76" t="s">
        <v>1358</v>
      </c>
      <c r="J2" s="76" t="s">
        <v>1359</v>
      </c>
      <c r="K2" s="78" t="s">
        <v>1360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V88</v>
      </c>
      <c r="E158" s="94" t="str">
        <f>IF(SP_NORTE!G162="","*",SP_NORTE!G162)</f>
        <v>ZPN2</v>
      </c>
      <c r="F158" s="100" t="str">
        <f>IF(SP_NORTE!L162="","*",SP_NORTE!L162)</f>
        <v>ZCV-ZCT</v>
      </c>
      <c r="G158" s="95" t="str">
        <f>IF(SP_NORTE!H162="","*",SP_NORTE!H162)</f>
        <v>ZPN2</v>
      </c>
      <c r="H158" s="95" t="str">
        <f>IF(SP_NORTE!AA162="","*",SP_NORTE!AA162)</f>
        <v>FIXO</v>
      </c>
      <c r="I158" s="95" t="str">
        <f>IF(SP_NORTE!AB162="","*",SP_NORTE!AB162)</f>
        <v>ACIONAMENTO</v>
      </c>
      <c r="J158" s="96">
        <f>IF(SP_NORTE!Z162="","*",SP_NORTE!Z162)</f>
        <v>1</v>
      </c>
      <c r="K158" s="97">
        <f>IF(SP_NORTE!AC162="","*",SP_NORTE!AC162)</f>
        <v>0.29166666666666669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PEDRO (TP-696)</v>
      </c>
      <c r="E159" s="94" t="str">
        <f>IF(SP_NORTE!G163="","*",SP_NORTE!G163)</f>
        <v>-</v>
      </c>
      <c r="F159" s="100" t="str">
        <f>IF(SP_NORTE!L163="","*",SP_NORTE!L163)</f>
        <v>ZCZ-ZZF</v>
      </c>
      <c r="G159" s="95" t="str">
        <f>IF(SP_NORTE!H163="","*",SP_NORTE!H163)</f>
        <v>-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-</v>
      </c>
      <c r="K159" s="97" t="str">
        <f>IF(SP_NORTE!AC163="","*",SP_NORTE!AC163)</f>
        <v>-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1361</v>
      </c>
      <c r="V1" s="250"/>
      <c r="W1" s="250"/>
    </row>
    <row r="2" spans="1:23" ht="15" customHeight="1">
      <c r="A2" s="87" t="s">
        <v>1362</v>
      </c>
      <c r="B2" s="87" t="s">
        <v>1363</v>
      </c>
      <c r="C2" s="87" t="s">
        <v>442</v>
      </c>
      <c r="D2" s="88" t="s">
        <v>1011</v>
      </c>
      <c r="E2" s="88" t="s">
        <v>4</v>
      </c>
      <c r="F2" s="88" t="s">
        <v>1364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1365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 t="str">
        <f>IF(SP_NORTE!B159="","*",SP_NORTE!B159)</f>
        <v>*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 t="str">
        <f>IF(SP_NORTE!B160="","*",SP_NORTE!B160)</f>
        <v>*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 t="str">
        <f>IF(SP_NORTE!B161="","*",SP_NORTE!B161)</f>
        <v>*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 t="str">
        <f>IF(SP_NORTE!B162="","*",SP_NORTE!B162)</f>
        <v>*</v>
      </c>
      <c r="G159" s="145" t="str">
        <f>IF(SP_NORTE!D162="","*",SP_NORTE!D162)</f>
        <v>V88</v>
      </c>
      <c r="H159" s="145" t="str">
        <f>IF(SP_NORTE!E162="","*",SP_NORTE!E162)</f>
        <v>MECANIZAÇÃO - SOCADORA</v>
      </c>
      <c r="I159" s="145" t="str">
        <f>IF(SP_NORTE!G162="","*",SP_NORTE!G162)</f>
        <v>ZPN2</v>
      </c>
      <c r="J159" s="145" t="str">
        <f>IF(SP_NORTE!H162="","*",SP_NORTE!H162)</f>
        <v>ZPN2</v>
      </c>
      <c r="K159" s="138" t="str">
        <f>IF(SP_NORTE!L162="","*",SP_NORTE!L162)</f>
        <v>ZCV-ZCT</v>
      </c>
      <c r="L159" s="138" t="str">
        <f>IF(SP_NORTE!M162="","*",SP_NORTE!M162)</f>
        <v>152ZCT</v>
      </c>
      <c r="M159" s="139">
        <f>IF(SP_NORTE!I162="","*",SP_NORTE!I162)</f>
        <v>73</v>
      </c>
      <c r="N159" s="144">
        <f>IF(SP_NORTE!J162="","*",SP_NORTE!J162)</f>
        <v>153.80000000000001</v>
      </c>
      <c r="O159" s="144">
        <f>IF(SP_NORTE!K162="","*",SP_NORTE!K162)</f>
        <v>151</v>
      </c>
      <c r="P159" s="143">
        <f>IF(SP_NORTE!N162="","*",SP_NORTE!N162)</f>
        <v>0.375</v>
      </c>
      <c r="Q159" s="143">
        <f>IF(SP_NORTE!O162="","*",SP_NORTE!O162)</f>
        <v>8.3333333333333329E-2</v>
      </c>
      <c r="R159" s="145" t="str">
        <f>IF(SP_NORTE!P162="","*",CONCATENATE(SP_NORTE!P162," ",SP_NORTE!Q162))</f>
        <v>510 M</v>
      </c>
      <c r="S159" s="145" t="str">
        <f>IF(SP_NORTE!U162="","*",SP_NORTE!U162)</f>
        <v>Antonioni</v>
      </c>
      <c r="T159" s="145" t="str">
        <f>IF(SP_NORTE!V162="","*",SP_NORTE!V162)</f>
        <v>Socaria mecanizada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 t="str">
        <f>IF(SP_NORTE!B163="","*",SP_NORTE!B163)</f>
        <v>*</v>
      </c>
      <c r="G160" s="145" t="str">
        <f>IF(SP_NORTE!D163="","*",SP_NORTE!D163)</f>
        <v>PEDRO (TP-696)</v>
      </c>
      <c r="H160" s="145" t="str">
        <f>IF(SP_NORTE!E163="","*",SP_NORTE!E163)</f>
        <v>PDM - SOLDA</v>
      </c>
      <c r="I160" s="145" t="str">
        <f>IF(SP_NORTE!G163="","*",SP_NORTE!G163)</f>
        <v>-</v>
      </c>
      <c r="J160" s="145" t="str">
        <f>IF(SP_NORTE!H163="","*",SP_NORTE!H163)</f>
        <v>-</v>
      </c>
      <c r="K160" s="138" t="str">
        <f>IF(SP_NORTE!L163="","*",SP_NORTE!L163)</f>
        <v>ZCZ-ZZF</v>
      </c>
      <c r="L160" s="138" t="str">
        <f>IF(SP_NORTE!M163="","*",SP_NORTE!M163)</f>
        <v>101ZZF</v>
      </c>
      <c r="M160" s="139">
        <f>IF(SP_NORTE!I163="","*",SP_NORTE!I163)</f>
        <v>73</v>
      </c>
      <c r="N160" s="144">
        <f>IF(SP_NORTE!J163="","*",SP_NORTE!J163)</f>
        <v>102</v>
      </c>
      <c r="O160" s="144" t="str">
        <f>IF(SP_NORTE!K163="","*",SP_NORTE!K163)</f>
        <v>-</v>
      </c>
      <c r="P160" s="143">
        <f>IF(SP_NORTE!N163="","*",SP_NORTE!N163)</f>
        <v>0.375</v>
      </c>
      <c r="Q160" s="143">
        <f>IF(SP_NORTE!O163="","*",SP_NORTE!O163)</f>
        <v>6.25E-2</v>
      </c>
      <c r="R160" s="145" t="str">
        <f>IF(SP_NORTE!P163="","*",CONCATENATE(SP_NORTE!P163," ",SP_NORTE!Q163))</f>
        <v>1 Nº DE SOLDA</v>
      </c>
      <c r="S160" s="145" t="str">
        <f>IF(SP_NORTE!U163="","*",SP_NORTE!U163)</f>
        <v>Pedro</v>
      </c>
      <c r="T160" s="145" t="str">
        <f>IF(SP_NORTE!V163="","*",SP_NORTE!V163)</f>
        <v>Execução de solda - Condicionado à temperatura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1366</v>
      </c>
      <c r="D5" s="252"/>
      <c r="E5" s="252"/>
      <c r="F5" s="252"/>
      <c r="G5" s="252"/>
      <c r="H5" s="252"/>
      <c r="I5" s="252"/>
      <c r="J5" s="253"/>
      <c r="K5" s="254" t="s">
        <v>1367</v>
      </c>
      <c r="L5" s="255"/>
      <c r="M5" s="255"/>
      <c r="N5" s="255"/>
      <c r="O5" s="256" t="s">
        <v>1368</v>
      </c>
      <c r="P5" s="257"/>
    </row>
    <row r="6" spans="1:16" s="74" customFormat="1" ht="15" customHeight="1">
      <c r="A6" s="66" t="s">
        <v>1364</v>
      </c>
      <c r="B6" s="75" t="s">
        <v>1363</v>
      </c>
      <c r="C6" s="76" t="s">
        <v>1011</v>
      </c>
      <c r="D6" s="77" t="s">
        <v>1012</v>
      </c>
      <c r="E6" s="76" t="s">
        <v>1369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1370</v>
      </c>
      <c r="M6" s="80" t="s">
        <v>642</v>
      </c>
      <c r="N6" s="81" t="s">
        <v>1006</v>
      </c>
      <c r="O6" s="158" t="s">
        <v>1049</v>
      </c>
      <c r="P6" s="132" t="s">
        <v>1371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Oportunidade</v>
      </c>
      <c r="C130" s="83" t="str">
        <f>IF(SP_NORTE!R162="","*",SP_NORTE!R162)</f>
        <v>SP NORTE</v>
      </c>
      <c r="D130" s="83" t="str">
        <f>IF(SP_NORTE!S162="","*",SP_NORTE!S162)</f>
        <v>ZEB-ZCZ</v>
      </c>
      <c r="E130" s="83" t="str">
        <f>IF(SP_NORTE!D162="","*",SP_NORTE!D162)</f>
        <v>V88</v>
      </c>
      <c r="F130" s="83" t="str">
        <f>IF(SP_NORTE!G162="","*",SP_NORTE!G162)</f>
        <v>ZPN2</v>
      </c>
      <c r="G130" s="83" t="str">
        <f>IF(SP_NORTE!L162="","*",SP_NORTE!L162)</f>
        <v>ZCV-ZCT</v>
      </c>
      <c r="H130" s="116">
        <f>IF(SP_NORTE!J162="","*",SP_NORTE!J162)</f>
        <v>153.80000000000001</v>
      </c>
      <c r="I130" s="113">
        <f>IF(SP_NORTE!N162="","*",SP_NORTE!N162)</f>
        <v>0.375</v>
      </c>
      <c r="J130" s="113">
        <f>IF(SP_NORTE!O162="","*",SP_NORTE!O162)</f>
        <v>8.3333333333333329E-2</v>
      </c>
      <c r="K130" s="83" t="str">
        <f>IF(SP_NORTE!AJ162="","*",SP_NORTE!AJ162)</f>
        <v>ZPN2</v>
      </c>
      <c r="L130" s="83" t="str">
        <f>IF(SP_NORTE!AL162="","*",SP_NORTE!AL162)</f>
        <v>ZCV-ZCT</v>
      </c>
      <c r="M130" s="83">
        <f>IF(SP_NORTE!AO162="","*",SP_NORTE!AO162)</f>
        <v>153.80000000000001</v>
      </c>
      <c r="N130" s="83" t="str">
        <f>IF(SP_NORTE!AL162="","*",SP_NORTE!AL162)</f>
        <v>ZCV-ZCT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Oportunidade</v>
      </c>
      <c r="C131" s="83" t="str">
        <f>IF(SP_NORTE!R163="","*",SP_NORTE!R163)</f>
        <v>SP NORTE</v>
      </c>
      <c r="D131" s="83" t="str">
        <f>IF(SP_NORTE!S163="","*",SP_NORTE!S163)</f>
        <v>ZEB-ZCZ</v>
      </c>
      <c r="E131" s="83" t="str">
        <f>IF(SP_NORTE!D163="","*",SP_NORTE!D163)</f>
        <v>PEDRO (TP-696)</v>
      </c>
      <c r="F131" s="83" t="str">
        <f>IF(SP_NORTE!G163="","*",SP_NORTE!G163)</f>
        <v>-</v>
      </c>
      <c r="G131" s="83" t="str">
        <f>IF(SP_NORTE!L163="","*",SP_NORTE!L163)</f>
        <v>ZCZ-ZZF</v>
      </c>
      <c r="H131" s="116">
        <f>IF(SP_NORTE!J163="","*",SP_NORTE!J163)</f>
        <v>102</v>
      </c>
      <c r="I131" s="113">
        <f>IF(SP_NORTE!N163="","*",SP_NORTE!N163)</f>
        <v>0.375</v>
      </c>
      <c r="J131" s="113">
        <f>IF(SP_NORTE!O163="","*",SP_NORTE!O163)</f>
        <v>6.25E-2</v>
      </c>
      <c r="K131" s="83" t="str">
        <f>IF(SP_NORTE!AJ163="","*",SP_NORTE!AJ163)</f>
        <v>-</v>
      </c>
      <c r="L131" s="83" t="str">
        <f>IF(SP_NORTE!AL163="","*",SP_NORTE!AL163)</f>
        <v>ZCZ-ZZF</v>
      </c>
      <c r="M131" s="83">
        <f>IF(SP_NORTE!AO163="","*",SP_NORTE!AO163)</f>
        <v>102</v>
      </c>
      <c r="N131" s="83" t="str">
        <f>IF(SP_NORTE!AL163="","*",SP_NORTE!AL163)</f>
        <v>ZCZ-ZZF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2026-02-11T14:55:33Z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