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45" documentId="120_S{4F5750E5-6FE7-58E6-9AFF-44783FD1E583}" xr6:coauthVersionLast="47" xr6:coauthVersionMax="47" xr10:uidLastSave="{AE564564-2D18-4A8D-84F1-266CE84371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5" i="1" l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N619" i="1" a="1"/>
  <c r="N619" i="1"/>
  <c r="AN619" i="1" s="1"/>
  <c r="M619" i="1" a="1"/>
  <c r="M619" i="1"/>
  <c r="AM619" i="1" s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/>
  <c r="L587" i="12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/>
  <c r="N581" i="1" a="1"/>
  <c r="N581" i="1" s="1"/>
  <c r="M581" i="1" a="1"/>
  <c r="M581" i="1" s="1"/>
  <c r="G563" i="11" s="1"/>
  <c r="N580" i="1" a="1"/>
  <c r="N580" i="1"/>
  <c r="L578" i="12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N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M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584" i="12" l="1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69" i="11" l="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<sst xmlns="http://schemas.openxmlformats.org/spreadsheetml/2006/main" count="12778" uniqueCount="1855">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</sst>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92" activePane="bottomRight" state="frozen"/>
      <selection pane="bottomRight" activeCell="C617" sqref="C6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e">
        <f>IF(AND(BR614&lt;1,BS614&lt;1),"Produção e Intervalo",IF(BR614&lt;1,"Intervalo",IF(BS614&lt;1,"Produção","Aderente")))</f>
        <v>#DIV/0!</v>
      </c>
      <c r="BR614" s="19">
        <f>IF(OR(B614="",F614=""),"*",AY614/P614)</f>
        <v>0</v>
      </c>
      <c r="BS614" s="19" t="e">
        <f>IF(OR(B614="",F614=""),"*",BA614/Q614)</f>
        <v>#DIV/0!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45990</v>
      </c>
      <c r="B617" s="167">
        <v>45990</v>
      </c>
      <c r="C617" s="239"/>
      <c r="D617" s="240"/>
      <c r="E617" s="273">
        <v>594</v>
      </c>
      <c r="F617" s="161"/>
      <c r="G617" s="159" t="str">
        <f>IF(D617="","*",VLOOKUP(F617,BS_ATIVIDADE[#All],3,FALSE))</f>
        <v>*</v>
      </c>
      <c r="H617" s="39"/>
      <c r="I617" s="39"/>
      <c r="J617" s="200"/>
      <c r="K617" s="200"/>
      <c r="L617" s="398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39"/>
      <c r="P617" s="39"/>
      <c r="Q617" s="398"/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-</v>
      </c>
      <c r="AN617" s="264" t="str">
        <f>IF(BS_CONTROLE[[#This Row],[SB]]=0, "-", BS_CONTROLE[[#This Row],[SB]])</f>
        <v>-</v>
      </c>
      <c r="AO617" s="246" t="str">
        <f>IF(BS_CONTROLE[[#This Row],[SUB]]=0, "-", BS_CONTROLE[[#This Row],[SUB]])</f>
        <v>-</v>
      </c>
      <c r="AP617" s="247" t="str">
        <f>IF(BS_CONTROLE[[#This Row],[KM - Inicio]]=0, "-", BS_CONTROLE[[#This Row],[KM - Inicio]])</f>
        <v>-</v>
      </c>
      <c r="AQ617" s="247" t="str">
        <f>IF(BS_CONTROLE[[#This Row],[KM - Fim]]=0, "-", BS_CONTROLE[[#This Row],[KM - Fim]])</f>
        <v>-</v>
      </c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str">
        <f>IF(BS_CONTROLE[[#This Row],[Responsavel pelo boletim]]=0, "-", BS_CONTROLE[[#This Row],[Responsavel pelo boletim]])</f>
        <v>-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66" t="str">
        <f>D618&amp;B618</f>
        <v/>
      </c>
      <c r="B618" s="167"/>
      <c r="C618" s="239"/>
      <c r="D618" s="240"/>
      <c r="E618" s="273">
        <v>594</v>
      </c>
      <c r="F618" s="161"/>
      <c r="G618" s="159" t="str">
        <f>IF(D618="","*",VLOOKUP(F618,BS_ATIVIDADE[#All],3,FALSE))</f>
        <v>*</v>
      </c>
      <c r="H618" s="39"/>
      <c r="I618" s="39"/>
      <c r="J618" s="200"/>
      <c r="K618" s="200"/>
      <c r="L618" s="398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39"/>
      <c r="P618" s="39"/>
      <c r="Q618" s="398"/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64" t="str">
        <f>IF(BS_CONTROLE[[#This Row],[Local - Partida]]=0, "-", BS_CONTROLE[[#This Row],[Local - Partida]])</f>
        <v>-</v>
      </c>
      <c r="AL618" s="264" t="str">
        <f>IF(BS_CONTROLE[[#This Row],[Local - Encerramento]]=0, "-", BS_CONTROLE[[#This Row],[Local - Encerramento]])</f>
        <v>-</v>
      </c>
      <c r="AM618" s="264" t="str">
        <f>IF(BS_CONTROLE[[#This Row],[Entre - Estações]]=0, "-", BS_CONTROLE[[#This Row],[Entre - Estações]])</f>
        <v>-</v>
      </c>
      <c r="AN618" s="264" t="str">
        <f>IF(BS_CONTROLE[[#This Row],[SB]]=0, "-", BS_CONTROLE[[#This Row],[SB]])</f>
        <v>-</v>
      </c>
      <c r="AO618" s="246" t="str">
        <f>IF(BS_CONTROLE[[#This Row],[SUB]]=0, "-", BS_CONTROLE[[#This Row],[SUB]])</f>
        <v>-</v>
      </c>
      <c r="AP618" s="247" t="str">
        <f>IF(BS_CONTROLE[[#This Row],[KM - Inicio]]=0, "-", BS_CONTROLE[[#This Row],[KM - Inicio]])</f>
        <v>-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str">
        <f>IF(BS_CONTROLE[[#This Row],[Responsavel pelo boletim]]=0, "-", BS_CONTROLE[[#This Row],[Responsavel pelo boletim]])</f>
        <v>-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66" t="str">
        <f>D619&amp;B619</f>
        <v/>
      </c>
      <c r="B619" s="167"/>
      <c r="C619" s="239"/>
      <c r="D619" s="240"/>
      <c r="E619" s="273">
        <v>594</v>
      </c>
      <c r="F619" s="161"/>
      <c r="G619" s="159" t="str">
        <f>IF(D619="","*",VLOOKUP(F619,BS_ATIVIDADE[#All],3,FALSE))</f>
        <v>*</v>
      </c>
      <c r="H619" s="39"/>
      <c r="I619" s="39"/>
      <c r="J619" s="200"/>
      <c r="K619" s="200"/>
      <c r="L619" s="398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33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39"/>
      <c r="P619" s="39"/>
      <c r="Q619" s="398"/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64" t="str">
        <f>IF(BS_CONTROLE[[#This Row],[Local - Partida]]=0, "-", BS_CONTROLE[[#This Row],[Local - Partida]])</f>
        <v>-</v>
      </c>
      <c r="AL619" s="264" t="str">
        <f>IF(BS_CONTROLE[[#This Row],[Local - Encerramento]]=0, "-", BS_CONTROLE[[#This Row],[Local - Encerramento]])</f>
        <v>-</v>
      </c>
      <c r="AM619" s="264" t="str">
        <f>IF(BS_CONTROLE[[#This Row],[Entre - Estações]]=0, "-", BS_CONTROLE[[#This Row],[Entre - Estações]])</f>
        <v>-</v>
      </c>
      <c r="AN619" s="264" t="str">
        <f>IF(BS_CONTROLE[[#This Row],[SB]]=0, "-", BS_CONTROLE[[#This Row],[SB]])</f>
        <v>-</v>
      </c>
      <c r="AO619" s="246" t="str">
        <f>IF(BS_CONTROLE[[#This Row],[SUB]]=0, "-", BS_CONTROLE[[#This Row],[SUB]])</f>
        <v>-</v>
      </c>
      <c r="AP619" s="247" t="str">
        <f>IF(BS_CONTROLE[[#This Row],[KM - Inicio]]=0, "-", BS_CONTROLE[[#This Row],[KM - Inicio]])</f>
        <v>-</v>
      </c>
      <c r="AQ619" s="247" t="str">
        <f>IF(BS_CONTROLE[[#This Row],[KM - Fim]]=0, "-", BS_CONTROLE[[#This Row],[KM - Fim]])</f>
        <v>-</v>
      </c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str">
        <f>IF(BS_CONTROLE[[#This Row],[Responsavel pelo boletim]]=0, "-", BS_CONTROLE[[#This Row],[Responsavel pelo boletim]])</f>
        <v>-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66" t="str">
        <f>D620&amp;B620</f>
        <v/>
      </c>
      <c r="B620" s="167"/>
      <c r="C620" s="239"/>
      <c r="D620" s="240"/>
      <c r="E620" s="273">
        <v>594</v>
      </c>
      <c r="F620" s="161"/>
      <c r="G620" s="159" t="str">
        <f>IF(D620="","*",VLOOKUP(F620,BS_ATIVIDADE[#All],3,FALSE))</f>
        <v>*</v>
      </c>
      <c r="H620" s="39"/>
      <c r="I620" s="39"/>
      <c r="J620" s="200"/>
      <c r="K620" s="200"/>
      <c r="L620" s="398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39"/>
      <c r="P620" s="39"/>
      <c r="Q620" s="398"/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-</v>
      </c>
      <c r="AN620" s="264" t="str">
        <f>IF(BS_CONTROLE[[#This Row],[SB]]=0, "-", BS_CONTROLE[[#This Row],[SB]])</f>
        <v>-</v>
      </c>
      <c r="AO620" s="246" t="str">
        <f>IF(BS_CONTROLE[[#This Row],[SUB]]=0, "-", BS_CONTROLE[[#This Row],[SUB]])</f>
        <v>-</v>
      </c>
      <c r="AP620" s="247" t="str">
        <f>IF(BS_CONTROLE[[#This Row],[KM - Inicio]]=0, "-", BS_CONTROLE[[#This Row],[KM - Inicio]])</f>
        <v>-</v>
      </c>
      <c r="AQ620" s="247" t="str">
        <f>IF(BS_CONTROLE[[#This Row],[KM - Fim]]=0, "-", BS_CONTROLE[[#This Row],[KM - Fim]])</f>
        <v>-</v>
      </c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str">
        <f>IF(BS_CONTROLE[[#This Row],[Responsavel pelo boletim]]=0, "-", BS_CONTROLE[[#This Row],[Responsavel pelo boletim]])</f>
        <v>-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66" t="str">
        <f>D621&amp;B621</f>
        <v/>
      </c>
      <c r="B621" s="167"/>
      <c r="C621" s="239"/>
      <c r="D621" s="240"/>
      <c r="E621" s="273">
        <v>594</v>
      </c>
      <c r="F621" s="161"/>
      <c r="G621" s="159" t="str">
        <f>IF(D621="","*",VLOOKUP(F621,BS_ATIVIDADE[#All],3,FALSE))</f>
        <v>*</v>
      </c>
      <c r="H621" s="39"/>
      <c r="I621" s="39"/>
      <c r="J621" s="200"/>
      <c r="K621" s="200"/>
      <c r="L621" s="398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33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-</v>
      </c>
      <c r="AN621" s="264" t="str">
        <f>IF(BS_CONTROLE[[#This Row],[SB]]=0, "-", BS_CONTROLE[[#This Row],[SB]])</f>
        <v>-</v>
      </c>
      <c r="AO621" s="246" t="str">
        <f>IF(BS_CONTROLE[[#This Row],[SUB]]=0, "-", BS_CONTROLE[[#This Row],[SUB]])</f>
        <v>-</v>
      </c>
      <c r="AP621" s="247" t="str">
        <f>IF(BS_CONTROLE[[#This Row],[KM - Inicio]]=0, "-", BS_CONTROLE[[#This Row],[KM - Inicio]])</f>
        <v>-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40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40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40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40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40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40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40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40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1788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1789</v>
      </c>
      <c r="E3" s="305" t="s">
        <v>1790</v>
      </c>
      <c r="F3" s="305" t="s">
        <v>1791</v>
      </c>
      <c r="G3" s="310" t="s">
        <v>1792</v>
      </c>
      <c r="H3" s="305" t="s">
        <v>1793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1794</v>
      </c>
      <c r="E5" s="307">
        <v>46013</v>
      </c>
      <c r="F5" s="306">
        <v>7000</v>
      </c>
      <c r="G5" s="311" t="s">
        <v>1795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1796</v>
      </c>
      <c r="G6" s="311" t="s">
        <v>1795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1797</v>
      </c>
      <c r="G7" s="312" t="s">
        <v>1798</v>
      </c>
      <c r="H7" s="308" t="s">
        <v>1799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1800</v>
      </c>
      <c r="H8" s="306" t="s">
        <v>1801</v>
      </c>
    </row>
    <row r="9" spans="3:8">
      <c r="C9" s="306" t="s">
        <v>463</v>
      </c>
      <c r="D9" s="306" t="s">
        <v>1802</v>
      </c>
      <c r="E9" s="307">
        <v>45993</v>
      </c>
      <c r="F9" s="306">
        <v>12000</v>
      </c>
      <c r="G9" s="311" t="s">
        <v>1803</v>
      </c>
      <c r="H9" s="306"/>
    </row>
    <row r="10" spans="3:8" ht="29.25">
      <c r="C10" s="306" t="s">
        <v>463</v>
      </c>
      <c r="D10" s="306" t="s">
        <v>1804</v>
      </c>
      <c r="E10" s="307">
        <v>45993</v>
      </c>
      <c r="F10" s="306">
        <v>9000</v>
      </c>
      <c r="G10" s="311" t="s">
        <v>1805</v>
      </c>
      <c r="H10" s="306"/>
    </row>
    <row r="11" spans="3:8" ht="29.25">
      <c r="C11" s="306" t="s">
        <v>463</v>
      </c>
      <c r="D11" s="306" t="s">
        <v>1806</v>
      </c>
      <c r="E11" s="307">
        <v>45993</v>
      </c>
      <c r="F11" s="306">
        <v>10000</v>
      </c>
      <c r="G11" s="311" t="s">
        <v>1805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1807</v>
      </c>
      <c r="G12" s="311" t="s">
        <v>1808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1809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1810</v>
      </c>
      <c r="C4" s="310" t="s">
        <v>1811</v>
      </c>
      <c r="D4" s="310" t="s">
        <v>1812</v>
      </c>
      <c r="E4" s="310" t="s">
        <v>1813</v>
      </c>
      <c r="F4" s="310" t="s">
        <v>8</v>
      </c>
      <c r="G4" s="310" t="s">
        <v>1814</v>
      </c>
    </row>
    <row r="5" spans="2:8">
      <c r="B5" s="313" t="s">
        <v>1153</v>
      </c>
      <c r="C5" s="313">
        <v>314978</v>
      </c>
      <c r="D5" s="313" t="s">
        <v>1815</v>
      </c>
      <c r="E5" s="313" t="s">
        <v>541</v>
      </c>
      <c r="F5" s="313" t="s">
        <v>101</v>
      </c>
      <c r="G5" s="314">
        <v>46143</v>
      </c>
    </row>
    <row r="6" spans="2:8">
      <c r="B6" s="313" t="s">
        <v>1816</v>
      </c>
      <c r="C6" s="313">
        <v>256790</v>
      </c>
      <c r="D6" s="313" t="s">
        <v>1817</v>
      </c>
      <c r="E6" s="313" t="s">
        <v>541</v>
      </c>
      <c r="F6" s="313" t="s">
        <v>1818</v>
      </c>
      <c r="G6" s="314">
        <v>45992</v>
      </c>
    </row>
    <row r="7" spans="2:8">
      <c r="B7" s="313" t="s">
        <v>1819</v>
      </c>
      <c r="C7" s="313">
        <v>265193</v>
      </c>
      <c r="D7" s="313" t="s">
        <v>1820</v>
      </c>
      <c r="E7" s="313" t="s">
        <v>542</v>
      </c>
      <c r="F7" s="313" t="s">
        <v>1500</v>
      </c>
      <c r="G7" s="313" t="s">
        <v>1821</v>
      </c>
    </row>
    <row r="8" spans="2:8">
      <c r="B8" s="313" t="s">
        <v>1822</v>
      </c>
      <c r="C8" s="313">
        <v>293716</v>
      </c>
      <c r="D8" s="313" t="s">
        <v>1823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1824</v>
      </c>
      <c r="C9" s="313">
        <v>257258</v>
      </c>
      <c r="D9" s="313" t="s">
        <v>1825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1826</v>
      </c>
      <c r="C10" s="313">
        <v>371147</v>
      </c>
      <c r="D10" s="313" t="s">
        <v>1827</v>
      </c>
      <c r="E10" s="313" t="s">
        <v>543</v>
      </c>
      <c r="F10" s="313" t="s">
        <v>144</v>
      </c>
      <c r="G10" s="313" t="s">
        <v>1821</v>
      </c>
    </row>
    <row r="11" spans="2:8">
      <c r="B11" s="313" t="s">
        <v>1828</v>
      </c>
      <c r="C11" s="313">
        <v>259230</v>
      </c>
      <c r="D11" s="313" t="s">
        <v>1829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1830</v>
      </c>
      <c r="C12" s="313">
        <v>370705</v>
      </c>
      <c r="D12" s="313"/>
      <c r="E12" s="313" t="s">
        <v>543</v>
      </c>
      <c r="F12" s="313" t="s">
        <v>144</v>
      </c>
      <c r="G12" s="313" t="s">
        <v>1821</v>
      </c>
    </row>
    <row r="13" spans="2:8">
      <c r="B13" s="313" t="s">
        <v>1831</v>
      </c>
      <c r="C13" s="313">
        <v>258542</v>
      </c>
      <c r="D13" s="313" t="s">
        <v>1832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1833</v>
      </c>
      <c r="C14" s="313">
        <v>257050</v>
      </c>
      <c r="D14" s="313" t="s">
        <v>1834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1835</v>
      </c>
      <c r="D5" s="379"/>
      <c r="E5" s="379"/>
      <c r="F5" s="379"/>
      <c r="G5" s="379"/>
      <c r="H5" s="379"/>
      <c r="I5" s="379"/>
      <c r="J5" s="380"/>
      <c r="K5" s="381" t="s">
        <v>1836</v>
      </c>
      <c r="L5" s="382"/>
      <c r="M5" s="382"/>
      <c r="N5" s="382"/>
      <c r="O5" s="383" t="s">
        <v>1837</v>
      </c>
      <c r="P5" s="384"/>
      <c r="Q5" s="385"/>
    </row>
    <row r="6" spans="1:17" s="94" customFormat="1" ht="15.75" customHeight="1">
      <c r="A6" s="88" t="s">
        <v>1838</v>
      </c>
      <c r="B6" s="95" t="s">
        <v>1839</v>
      </c>
      <c r="C6" s="96" t="s">
        <v>874</v>
      </c>
      <c r="D6" s="97" t="s">
        <v>875</v>
      </c>
      <c r="E6" s="96" t="s">
        <v>1840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1841</v>
      </c>
      <c r="M6" s="139" t="s">
        <v>335</v>
      </c>
      <c r="N6" s="140" t="s">
        <v>869</v>
      </c>
      <c r="O6" s="233" t="s">
        <v>912</v>
      </c>
      <c r="P6" s="157"/>
      <c r="Q6" s="189" t="s">
        <v>1842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45990</v>
      </c>
      <c r="B600" s="99" t="str">
        <f>IF(SP_SUL!X617="","*",SP_SUL!X617)</f>
        <v>*</v>
      </c>
      <c r="C600" s="100" t="str">
        <f>IF(SP_SUL!S617="","*",SP_SUL!S617)</f>
        <v>-</v>
      </c>
      <c r="D600" s="100" t="str">
        <f>IF(SP_SUL!T617="","*",SP_SUL!T617)</f>
        <v>-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-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-</v>
      </c>
      <c r="L600" s="141" t="str">
        <f>IF(SP_SUL!AM617="","*",SP_SUL!AM617)</f>
        <v>-</v>
      </c>
      <c r="M600" s="141" t="str">
        <f>IF(SP_SUL!AP617="","*",SP_SUL!AP617)</f>
        <v>-</v>
      </c>
      <c r="N600" s="141" t="str">
        <f>IF(SP_SUL!AM617="","*",SP_SUL!AM617)</f>
        <v>-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-</v>
      </c>
      <c r="D601" s="100" t="str">
        <f>IF(SP_SUL!T618="","*",SP_SUL!T618)</f>
        <v>-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-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-</v>
      </c>
      <c r="L601" s="141" t="str">
        <f>IF(SP_SUL!AM618="","*",SP_SUL!AM618)</f>
        <v>-</v>
      </c>
      <c r="M601" s="141" t="str">
        <f>IF(SP_SUL!AP618="","*",SP_SUL!AP618)</f>
        <v>-</v>
      </c>
      <c r="N601" s="141" t="str">
        <f>IF(SP_SUL!AM618="","*",SP_SUL!AM618)</f>
        <v>-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-</v>
      </c>
      <c r="D602" s="100" t="str">
        <f>IF(SP_SUL!T619="","*",SP_SUL!T619)</f>
        <v>-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-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-</v>
      </c>
      <c r="L602" s="141" t="str">
        <f>IF(SP_SUL!AM619="","*",SP_SUL!AM619)</f>
        <v>-</v>
      </c>
      <c r="M602" s="141" t="str">
        <f>IF(SP_SUL!AP619="","*",SP_SUL!AP619)</f>
        <v>-</v>
      </c>
      <c r="N602" s="141" t="str">
        <f>IF(SP_SUL!AM619="","*",SP_SUL!AM619)</f>
        <v>-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-</v>
      </c>
      <c r="D603" s="100" t="str">
        <f>IF(SP_SUL!T620="","*",SP_SUL!T620)</f>
        <v>-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-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-</v>
      </c>
      <c r="L603" s="141" t="str">
        <f>IF(SP_SUL!AM620="","*",SP_SUL!AM620)</f>
        <v>-</v>
      </c>
      <c r="M603" s="141" t="str">
        <f>IF(SP_SUL!AP620="","*",SP_SUL!AP620)</f>
        <v>-</v>
      </c>
      <c r="N603" s="141" t="str">
        <f>IF(SP_SUL!AM620="","*",SP_SUL!AM620)</f>
        <v>-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-</v>
      </c>
      <c r="D604" s="100" t="str">
        <f>IF(SP_SUL!T621="","*",SP_SUL!T621)</f>
        <v>-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-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-</v>
      </c>
      <c r="M604" s="141" t="str">
        <f>IF(SP_SUL!AP621="","*",SP_SUL!AP621)</f>
        <v>-</v>
      </c>
      <c r="N604" s="141" t="str">
        <f>IF(SP_SUL!AM621="","*",SP_SUL!AM621)</f>
        <v>-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1843</v>
      </c>
      <c r="W1" s="391"/>
      <c r="X1" s="391"/>
      <c r="Y1" s="104"/>
    </row>
    <row r="2" spans="1:25" s="101" customFormat="1" ht="11.25" customHeight="1">
      <c r="A2" s="105" t="s">
        <v>1844</v>
      </c>
      <c r="B2" s="105" t="s">
        <v>1839</v>
      </c>
      <c r="C2" s="105" t="s">
        <v>313</v>
      </c>
      <c r="D2" s="106" t="s">
        <v>874</v>
      </c>
      <c r="E2" s="106" t="s">
        <v>875</v>
      </c>
      <c r="F2" s="106" t="s">
        <v>1838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1845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*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*</v>
      </c>
      <c r="C616" s="109" t="str">
        <f>IF(SP_SUL!Z617="","*",SP_SUL!Z617)</f>
        <v>*</v>
      </c>
      <c r="D616" s="110" t="str">
        <f>IF(SP_SUL!S617="","*",SP_SUL!S617)</f>
        <v>-</v>
      </c>
      <c r="E616" s="110" t="str">
        <f>IF(SP_SUL!T617="","*",SP_SUL!T617)</f>
        <v>-</v>
      </c>
      <c r="F616" s="110">
        <f>IF(SP_SUL!B617="","*",SP_SUL!B617)</f>
        <v>45990</v>
      </c>
      <c r="G616" s="110" t="str">
        <f>IF(SP_SUL!D617="","*",SP_SUL!D617)</f>
        <v>*</v>
      </c>
      <c r="H616" s="110" t="str">
        <f>IF(SP_SUL!F617="","*",SP_SUL!F617)</f>
        <v>*</v>
      </c>
      <c r="I616" s="110" t="str">
        <f>IF(SP_SUL!H617="","*",SP_SUL!H617)</f>
        <v>*</v>
      </c>
      <c r="J616" s="110" t="str">
        <f>IF(SP_SUL!I617="","*",SP_SUL!I617)</f>
        <v>*</v>
      </c>
      <c r="K616" s="110" t="str">
        <f>IF(SP_SUL!M617="","*",SP_SUL!M617)</f>
        <v>-</v>
      </c>
      <c r="L616" s="318" t="str">
        <f>IF(SP_SUL!N617="","*",SP_SUL!N617)</f>
        <v>-</v>
      </c>
      <c r="M616" s="111" t="str">
        <f>IF(SP_SUL!J617="","*",SP_SUL!J617)</f>
        <v>*</v>
      </c>
      <c r="N616" s="257" t="str">
        <f>IF(SP_SUL!K617="","*",SP_SUL!K617)</f>
        <v>*</v>
      </c>
      <c r="O616" s="257" t="str">
        <f>IF(SP_SUL!L617="","*",SP_SUL!L617)</f>
        <v>*</v>
      </c>
      <c r="P616" s="111"/>
      <c r="Q616" s="128" t="str">
        <f>IF(SP_SUL!O617="","*",SP_SUL!O617)</f>
        <v>*</v>
      </c>
      <c r="R616" s="128" t="str">
        <f>IF(SP_SUL!P617="","*",SP_SUL!P617)</f>
        <v>*</v>
      </c>
      <c r="S616" s="110" t="str">
        <f>IF(SP_SUL!Q617="","*",CONCATENATE(SP_SUL!Q617," ",SP_SUL!R617))</f>
        <v>*</v>
      </c>
      <c r="T616" s="110" t="str">
        <f>IF(SP_SUL!V617="","*",SP_SUL!V617)</f>
        <v>*</v>
      </c>
      <c r="U616" s="110" t="str">
        <f>IF(SP_SUL!W617="","*",SP_SUL!W617)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1847</v>
      </c>
      <c r="C2" s="96" t="s">
        <v>859</v>
      </c>
      <c r="D2" s="96" t="s">
        <v>861</v>
      </c>
      <c r="E2" s="96" t="s">
        <v>1848</v>
      </c>
      <c r="F2" s="96" t="s">
        <v>1849</v>
      </c>
      <c r="G2" s="96" t="s">
        <v>1850</v>
      </c>
      <c r="H2" s="96" t="s">
        <v>1851</v>
      </c>
      <c r="I2" s="96" t="s">
        <v>1852</v>
      </c>
      <c r="J2" s="96" t="s">
        <v>1853</v>
      </c>
      <c r="K2" s="131" t="s">
        <v>1854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2025-12-26T18:24:44Z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