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92" documentId="8_{B6337239-1A00-434D-AAD0-422EA1FEB5AE}" xr6:coauthVersionLast="47" xr6:coauthVersionMax="47" xr10:uidLastSave="{6A32F6E0-FCE2-4BE6-AC35-09B370C18524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1" i="1" l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N207" i="1" a="1"/>
  <c r="N207" i="1" s="1"/>
  <c r="M207" i="1" a="1"/>
  <c r="M207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<sst xmlns="http://schemas.openxmlformats.org/spreadsheetml/2006/main" count="7337" uniqueCount="1645">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</sst>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22" borderId="2" xfId="0" applyFill="1" applyBorder="1" applyAlignment="1">
      <alignment horizontal="righ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187" activePane="bottomRight" state="frozen"/>
      <selection pane="bottomRight" activeCell="J187" sqref="J1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>W48</v>
      </c>
      <c r="B207" s="171"/>
      <c r="C207" s="8" t="str">
        <f>IF(BS_CONTROLE[[#This Row],[DATA]]="","",WEEKNUM(BS_CONTROLE[[#This Row],[DATA]]))</f>
        <v/>
      </c>
      <c r="D207" s="51" t="s">
        <v>832</v>
      </c>
      <c r="E207" s="314">
        <v>184</v>
      </c>
      <c r="F207" s="172" t="s">
        <v>698</v>
      </c>
      <c r="G207" s="9" t="str">
        <f>IF(D207="","*",VLOOKUP(F207,BS_ATIVIDADE[#All],3,FALSE))</f>
        <v>MECANIZAÇÃO - DOL</v>
      </c>
      <c r="H207" s="173" t="s">
        <v>570</v>
      </c>
      <c r="I207" s="173" t="s">
        <v>570</v>
      </c>
      <c r="J207" s="217">
        <v>74</v>
      </c>
      <c r="K207" s="217">
        <v>367.65</v>
      </c>
      <c r="L207" s="83">
        <v>365.65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7" s="173">
        <v>0.45833333333333331</v>
      </c>
      <c r="P207" s="173">
        <v>0.16666666666666666</v>
      </c>
      <c r="Q207" s="83">
        <v>2000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1269</v>
      </c>
      <c r="W207" s="173" t="s">
        <v>1373</v>
      </c>
      <c r="X207" s="218" t="s">
        <v>963</v>
      </c>
      <c r="Y207" s="158"/>
      <c r="Z207" s="158" t="s">
        <v>964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6202</v>
      </c>
      <c r="AF207" s="83">
        <v>6203</v>
      </c>
      <c r="AG207" s="83" t="s">
        <v>608</v>
      </c>
      <c r="AH207" s="48"/>
      <c r="AI207" s="142" t="str">
        <f>IF(BS_CONTROLE[[#This Row],[Atividade]]=0, "-", BS_CONTROLE[[#This Row],[Atividade]])</f>
        <v>MECANIZAÇÃO - DOL</v>
      </c>
      <c r="AJ207" s="9" t="str">
        <f>IF(D207="","*",VLOOKUP(AI207,BS_ATIVIDADE[#Data],3,FALSE))</f>
        <v>MECANIZAÇÃO - DOL</v>
      </c>
      <c r="AK207" s="278" t="str">
        <f>IF(BS_CONTROLE[[#This Row],[Local - Partida]]=0, "-", BS_CONTROLE[[#This Row],[Local - Partida]])</f>
        <v>TOM2</v>
      </c>
      <c r="AL207" s="278" t="str">
        <f>IF(BS_CONTROLE[[#This Row],[Local - Encerramento]]=0, "-", BS_CONTROLE[[#This Row],[Local - Encerramento]])</f>
        <v>TOM2</v>
      </c>
      <c r="AM207" s="278" t="str">
        <f>IF(BS_CONTROLE[[#This Row],[Entre - Estações]]=0, "-", BS_CONTROLE[[#This Row],[Entre - Estações]])</f>
        <v>TSE-TBA</v>
      </c>
      <c r="AN207" s="278" t="str">
        <f>IF(BS_CONTROLE[[#This Row],[SB]]=0, "-", BS_CONTROLE[[#This Row],[SB]])</f>
        <v>TSE370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367.65</v>
      </c>
      <c r="AQ207" s="280">
        <f>IF(BS_CONTROLE[[#This Row],[KM - Fim]]=0, "-", BS_CONTROLE[[#This Row],[KM - Fim]])</f>
        <v>365.65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Rodrigo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1591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1602</v>
      </c>
      <c r="D5" s="372"/>
      <c r="E5" s="372"/>
      <c r="F5" s="372"/>
      <c r="G5" s="372"/>
      <c r="H5" s="372"/>
      <c r="I5" s="372"/>
      <c r="J5" s="373"/>
      <c r="K5" s="374" t="s">
        <v>1603</v>
      </c>
      <c r="L5" s="375"/>
      <c r="M5" s="375"/>
      <c r="N5" s="375"/>
      <c r="O5" s="376" t="s">
        <v>1604</v>
      </c>
      <c r="P5" s="377"/>
      <c r="Q5" s="378"/>
    </row>
    <row r="6" spans="1:17" s="93" customFormat="1" ht="15.75" customHeight="1">
      <c r="A6" s="87" t="s">
        <v>1605</v>
      </c>
      <c r="B6" s="94" t="s">
        <v>1606</v>
      </c>
      <c r="C6" s="95" t="s">
        <v>1170</v>
      </c>
      <c r="D6" s="96" t="s">
        <v>1171</v>
      </c>
      <c r="E6" s="95" t="s">
        <v>1607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1608</v>
      </c>
      <c r="M6" s="139" t="s">
        <v>627</v>
      </c>
      <c r="N6" s="140" t="s">
        <v>1165</v>
      </c>
      <c r="O6" s="246" t="s">
        <v>1208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W48</v>
      </c>
      <c r="F208" s="99" t="str">
        <f>IF(FN_MC!H207="","*",FN_MC!H207)</f>
        <v>TOM2</v>
      </c>
      <c r="G208" s="99" t="str">
        <f>IF(FN_MC!M207="","*",FN_MC!M207)</f>
        <v>TSE-TBA</v>
      </c>
      <c r="H208" s="154">
        <f>IF(FN_MC!K207="","*",FN_MC!K207)</f>
        <v>367.65</v>
      </c>
      <c r="I208" s="132">
        <f>IF(FN_MC!O207="","*",FN_MC!O207)</f>
        <v>0.45833333333333331</v>
      </c>
      <c r="J208" s="132">
        <f>IF(FN_MC!P207="","*",FN_MC!P207)</f>
        <v>0.16666666666666666</v>
      </c>
      <c r="K208" s="141" t="str">
        <f>IF(FN_MC!AK207="","*",FN_MC!AK207)</f>
        <v>TOM2</v>
      </c>
      <c r="L208" s="141" t="str">
        <f>IF(FN_MC!AM207="","*",FN_MC!AM207)</f>
        <v>TSE-TBA</v>
      </c>
      <c r="M208" s="141">
        <f>IF(FN_MC!AP207="","*",FN_MC!AP207)</f>
        <v>367.65</v>
      </c>
      <c r="N208" s="141" t="str">
        <f>IF(FN_MC!AM207="","*",FN_MC!AM207)</f>
        <v>TSE-TBA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1610</v>
      </c>
      <c r="W1" s="384"/>
      <c r="X1" s="384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1170</v>
      </c>
      <c r="E2" s="106" t="s">
        <v>1171</v>
      </c>
      <c r="F2" s="106" t="s">
        <v>1605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P1</v>
      </c>
      <c r="D205" s="110" t="str">
        <f>IF(FN_MC!S207="","*",FN_MC!S207)</f>
        <v>FERRONORTE</v>
      </c>
      <c r="E205" s="110" t="str">
        <f>IF(FN_MC!T207="","*",FN_MC!T207)</f>
        <v>TCS-TGR</v>
      </c>
      <c r="F205" s="110" t="str">
        <f>IF(FN_MC!B207="","*",FN_MC!B207)</f>
        <v>*</v>
      </c>
      <c r="G205" s="110" t="str">
        <f>IF(FN_MC!D207="","*",FN_MC!D207)</f>
        <v>W48</v>
      </c>
      <c r="H205" s="110" t="str">
        <f>IF(FN_MC!F207="","*",FN_MC!F207)</f>
        <v>MECANIZAÇÃO - DOL</v>
      </c>
      <c r="I205" s="110" t="str">
        <f>IF(FN_MC!H207="","*",FN_MC!H207)</f>
        <v>TOM2</v>
      </c>
      <c r="J205" s="110" t="str">
        <f>IF(FN_MC!I207="","*",FN_MC!I207)</f>
        <v>TOM2</v>
      </c>
      <c r="K205" s="110" t="str">
        <f>IF(FN_MC!M207="","*",FN_MC!M207)</f>
        <v>TSE-TBA</v>
      </c>
      <c r="L205" s="110" t="str">
        <f>IF(FN_MC!N207="","*",FN_MC!N207)</f>
        <v>TSE370</v>
      </c>
      <c r="M205" s="111">
        <f>IF(FN_MC!J207="","*",FN_MC!J207)</f>
        <v>74</v>
      </c>
      <c r="N205" s="290">
        <f>IF(FN_MC!K207="","*",FN_MC!K207)</f>
        <v>367.65</v>
      </c>
      <c r="O205" s="290">
        <f>IF(FN_MC!L207="","*",FN_MC!L207)</f>
        <v>365.65</v>
      </c>
      <c r="P205" s="111"/>
      <c r="Q205" s="128">
        <f>IF(FN_MC!O207="","*",FN_MC!O207)</f>
        <v>0.45833333333333331</v>
      </c>
      <c r="R205" s="128">
        <f>IF(FN_MC!P207="","*",FN_MC!P207)</f>
        <v>0.16666666666666666</v>
      </c>
      <c r="S205" s="110" t="str">
        <f>IF(FN_MC!Q207="","*",CONCATENATE(FN_MC!Q207," ",FN_MC!R207))</f>
        <v>2000 M</v>
      </c>
      <c r="T205" s="110" t="str">
        <f>IF(FN_MC!V207="","*",FN_MC!V207)</f>
        <v>Rodrigo</v>
      </c>
      <c r="U205" s="110" t="str">
        <f>IF(FN_MC!W207="","*",FN_MC!W207)</f>
        <v>Serviços de desguarnecimento de ombro de lastro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1614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1615</v>
      </c>
      <c r="C4" s="322" t="s">
        <v>1616</v>
      </c>
      <c r="D4" s="322" t="s">
        <v>1617</v>
      </c>
      <c r="E4" s="322" t="s">
        <v>1618</v>
      </c>
      <c r="F4" s="322" t="s">
        <v>6</v>
      </c>
      <c r="G4" s="322" t="s">
        <v>1619</v>
      </c>
      <c r="H4" s="192"/>
    </row>
    <row r="5" spans="1:8">
      <c r="A5" s="192"/>
      <c r="B5" s="323" t="s">
        <v>1620</v>
      </c>
      <c r="C5" s="323">
        <v>309525</v>
      </c>
      <c r="D5" s="323" t="s">
        <v>1621</v>
      </c>
      <c r="E5" s="323" t="s">
        <v>842</v>
      </c>
      <c r="F5" s="323" t="s">
        <v>1622</v>
      </c>
      <c r="G5" s="324">
        <v>46296</v>
      </c>
      <c r="H5" s="192"/>
    </row>
    <row r="6" spans="1:8">
      <c r="A6" s="192"/>
      <c r="B6" s="323" t="s">
        <v>1623</v>
      </c>
      <c r="C6" s="323">
        <v>256875</v>
      </c>
      <c r="D6" s="323" t="s">
        <v>1624</v>
      </c>
      <c r="E6" s="323" t="s">
        <v>842</v>
      </c>
      <c r="F6" s="323" t="s">
        <v>1622</v>
      </c>
      <c r="G6" s="324">
        <v>46296</v>
      </c>
      <c r="H6" s="192"/>
    </row>
    <row r="7" spans="1:8">
      <c r="A7" s="192"/>
      <c r="B7" s="323" t="s">
        <v>1625</v>
      </c>
      <c r="C7" s="323">
        <v>257278</v>
      </c>
      <c r="D7" s="323" t="s">
        <v>1626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1627</v>
      </c>
      <c r="C8" s="323">
        <v>261794</v>
      </c>
      <c r="D8" s="323" t="s">
        <v>1628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tabSelected="1"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1629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1630</v>
      </c>
      <c r="E3" s="319" t="s">
        <v>1631</v>
      </c>
      <c r="F3" s="319" t="s">
        <v>1632</v>
      </c>
      <c r="G3" s="319" t="s">
        <v>1633</v>
      </c>
      <c r="H3" s="319" t="s">
        <v>1634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88" t="s">
        <v>1636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1637</v>
      </c>
      <c r="C2" s="95" t="s">
        <v>1156</v>
      </c>
      <c r="D2" s="95" t="s">
        <v>596</v>
      </c>
      <c r="E2" s="95" t="s">
        <v>1638</v>
      </c>
      <c r="F2" s="95" t="s">
        <v>1639</v>
      </c>
      <c r="G2" s="95" t="s">
        <v>1640</v>
      </c>
      <c r="H2" s="95" t="s">
        <v>1641</v>
      </c>
      <c r="I2" s="95" t="s">
        <v>1642</v>
      </c>
      <c r="J2" s="95" t="s">
        <v>1643</v>
      </c>
      <c r="K2" s="131" t="s">
        <v>1644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W48</v>
      </c>
      <c r="E192" s="121" t="str">
        <f>IF(FN_MC!H207="","*",FN_MC!H207)</f>
        <v>TOM2</v>
      </c>
      <c r="F192" s="137" t="str">
        <f>IF(FN_MC!M207="","*",FN_MC!M207)</f>
        <v>TSE-TBA</v>
      </c>
      <c r="G192" s="121" t="str">
        <f>IF(FN_MC!I207="","*",FN_MC!I207)</f>
        <v>TOM2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2025-12-16T12:56:09Z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