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40" documentId="120_S{118792C3-22EF-5104-A093-F22BFE3913F3}" xr6:coauthVersionLast="47" xr6:coauthVersionMax="47" xr10:uidLastSave="{AAFDE58A-798D-4000-883F-283893DC375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0" i="1" l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M81" i="1" a="1"/>
  <c r="M81" i="1" s="1"/>
  <c r="L78" i="15" s="1"/>
  <c r="L81" i="1" a="1"/>
  <c r="L81" i="1" s="1"/>
  <c r="M85" i="1" a="1"/>
  <c r="M85" i="1" s="1"/>
  <c r="L82" i="15" s="1"/>
  <c r="L85" i="1" a="1"/>
  <c r="L85" i="1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M80" i="1" a="1"/>
  <c r="M80" i="1" s="1"/>
  <c r="L77" i="15" s="1"/>
  <c r="L80" i="1" a="1"/>
  <c r="L80" i="1" s="1"/>
  <c r="M86" i="1" a="1"/>
  <c r="M86" i="1" s="1"/>
  <c r="L83" i="15" s="1"/>
  <c r="L86" i="1" a="1"/>
  <c r="L86" i="1" s="1"/>
  <c r="M91" i="1" a="1"/>
  <c r="M91" i="1" s="1"/>
  <c r="L87" i="15" s="1"/>
  <c r="L91" i="1" a="1"/>
  <c r="L91" i="1" s="1"/>
  <c r="M66" i="1" a="1"/>
  <c r="M66" i="1" s="1"/>
  <c r="L63" i="15" s="1"/>
  <c r="L66" i="1" a="1"/>
  <c r="L66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1" i="1"/>
  <c r="R87" i="15" s="1"/>
  <c r="R88" i="15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F31" i="12" s="1"/>
  <c r="M30" i="1" a="1"/>
  <c r="M30" i="1" s="1"/>
  <c r="L27" i="15" s="1"/>
  <c r="L30" i="1" a="1"/>
  <c r="L30" i="1" s="1"/>
  <c r="F27" i="12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F28" i="12" s="1"/>
  <c r="M39" i="1" a="1"/>
  <c r="M39" i="1" s="1"/>
  <c r="L36" i="15" s="1"/>
  <c r="L39" i="1" a="1"/>
  <c r="L39" i="1" s="1"/>
  <c r="F36" i="12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F37" i="12" s="1"/>
  <c r="M43" i="1" a="1"/>
  <c r="M43" i="1" s="1"/>
  <c r="L40" i="15" s="1"/>
  <c r="L43" i="1" a="1"/>
  <c r="L43" i="1" s="1"/>
  <c r="F40" i="12" s="1"/>
  <c r="A36" i="1"/>
  <c r="C36" i="1"/>
  <c r="F36" i="1"/>
  <c r="L36" i="1" a="1"/>
  <c r="L36" i="1"/>
  <c r="F33" i="12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F34" i="12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F25" i="12" s="1"/>
  <c r="AN10" i="1"/>
  <c r="AO10" i="1"/>
  <c r="AP10" i="1"/>
  <c r="L24" i="1" a="1"/>
  <c r="L24" i="1"/>
  <c r="F21" i="12" s="1"/>
  <c r="L23" i="1" a="1"/>
  <c r="L23" i="1"/>
  <c r="F20" i="12" s="1"/>
  <c r="L22" i="1" a="1"/>
  <c r="L22" i="1"/>
  <c r="F19" i="12" s="1"/>
  <c r="L21" i="1" a="1"/>
  <c r="L21" i="1"/>
  <c r="F18" i="12" s="1"/>
  <c r="L20" i="1" a="1"/>
  <c r="L20" i="1"/>
  <c r="F17" i="12" s="1"/>
  <c r="L19" i="1" a="1"/>
  <c r="L19" i="1"/>
  <c r="F16" i="12" s="1"/>
  <c r="L18" i="1" a="1"/>
  <c r="L18" i="1"/>
  <c r="F15" i="12" s="1"/>
  <c r="L17" i="1" a="1"/>
  <c r="L17" i="1"/>
  <c r="F14" i="12" s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F22" i="12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F23" i="12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F24" i="12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F30" i="12" s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F41" i="12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F42" i="12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7" i="15" s="1"/>
  <c r="S91" i="1" a="1"/>
  <c r="S91" i="1" s="1"/>
  <c r="E87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L88" i="15"/>
  <c r="D88" i="15"/>
  <c r="E88" i="15"/>
  <c r="K73" i="10"/>
  <c r="M73" i="10"/>
  <c r="A92" i="1"/>
  <c r="C92" i="1"/>
  <c r="L92" i="1" a="1"/>
  <c r="L92" i="1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0" i="1" l="1"/>
  <c r="K91" i="15"/>
  <c r="F91" i="12"/>
  <c r="K90" i="15"/>
  <c r="F90" i="12"/>
  <c r="K89" i="15"/>
  <c r="F89" i="12"/>
  <c r="K88" i="15"/>
  <c r="F88" i="12"/>
  <c r="K61" i="15"/>
  <c r="F61" i="12"/>
  <c r="K60" i="15"/>
  <c r="F60" i="12"/>
  <c r="K59" i="15"/>
  <c r="F59" i="12"/>
  <c r="K55" i="15"/>
  <c r="F55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63" i="15"/>
  <c r="F63" i="12"/>
  <c r="K87" i="15"/>
  <c r="F87" i="12"/>
  <c r="K83" i="15"/>
  <c r="F83" i="12"/>
  <c r="K77" i="15"/>
  <c r="F77" i="12"/>
  <c r="K85" i="15"/>
  <c r="F85" i="12"/>
  <c r="K82" i="15"/>
  <c r="F82" i="12"/>
  <c r="K78" i="15"/>
  <c r="F78" i="12"/>
  <c r="K79" i="15"/>
  <c r="F79" i="12"/>
  <c r="K84" i="15"/>
  <c r="F84" i="12"/>
  <c r="BC91" i="1" a="1"/>
  <c r="BC91" i="1" s="1"/>
  <c r="BD91" i="1" a="1"/>
  <c r="BD91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K42" i="15"/>
  <c r="K41" i="15"/>
  <c r="K30" i="15"/>
  <c r="K24" i="15"/>
  <c r="K23" i="15"/>
  <c r="K22" i="15"/>
  <c r="F10" i="12"/>
  <c r="K10" i="15"/>
  <c r="F11" i="12"/>
  <c r="K11" i="15"/>
  <c r="F12" i="12"/>
  <c r="K12" i="15"/>
  <c r="F13" i="12"/>
  <c r="K13" i="15"/>
  <c r="K14" i="15"/>
  <c r="K15" i="15"/>
  <c r="K16" i="15"/>
  <c r="K17" i="15"/>
  <c r="K18" i="15"/>
  <c r="K19" i="15"/>
  <c r="K20" i="15"/>
  <c r="K21" i="15"/>
  <c r="K25" i="15"/>
  <c r="K34" i="15"/>
  <c r="K33" i="15"/>
  <c r="K40" i="15"/>
  <c r="K37" i="15"/>
  <c r="K36" i="15"/>
  <c r="K28" i="15"/>
  <c r="K27" i="15"/>
  <c r="K31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<sst xmlns="http://schemas.openxmlformats.org/spreadsheetml/2006/main" count="3892" uniqueCount="1226">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</sst>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6" headerRowBorderDxfId="204" tableBorderDxfId="205" totalsRowBorderDxfId="203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2"/>
    <tableColumn id="4" xr3:uid="{062C67FE-0D06-4582-BA9C-B087681F34EC}" name="SUB" dataDxfId="201"/>
    <tableColumn id="5" xr3:uid="{1DF130D1-4D15-4DFF-8266-F1B81CAA897E}" name="KM Inicio" dataDxfId="200"/>
    <tableColumn id="6" xr3:uid="{A344A0E9-F964-4FE5-9EB0-2661309404E9}" name="KM Fim" dataDxfId="199"/>
    <tableColumn id="7" xr3:uid="{B0ED4DF3-274E-46B6-A2D1-0985F47224C1}" name="Trecho" dataDxfId="198"/>
    <tableColumn id="8" xr3:uid="{1DE44FFC-B2F5-4DE5-A7E5-915DA69A16F8}" name="SB" dataDxfId="197"/>
    <tableColumn id="9" xr3:uid="{7841069B-E29E-4A5E-B561-931B24D14782}" name="NOME SUB" dataDxfId="196"/>
    <tableColumn id="10" xr3:uid="{01B251F8-5EA1-4C87-81E3-9BD14100B544}" name="Trecho Coordenação" dataDxfId="1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4"/>
    <tableColumn id="8" xr3:uid="{98E82858-1ECA-4DB3-8AE4-BBB972FC487D}" name="CORRELATO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F82" activePane="topRight" state="frozen"/>
      <selection pane="topRight" activeCell="A92" sqref="A92:XFD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1072</v>
      </c>
      <c r="BJ73" s="16" t="s">
        <v>1072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>
      <c r="A90" s="248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249" t="str">
        <f>IF(E90=0, "*", IFERROR(_xlfn.XLOOKUP(E90, BS_ATIVIDADE[ATIVIDADE], BS_ATIVIDADE[UNIDADE]), "*"))</f>
        <v>Nº DE DORMENTES</v>
      </c>
      <c r="R90" s="250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1175</v>
      </c>
      <c r="V90" s="151" t="s">
        <v>1176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251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252">
        <f>IF(BS_CONTROLE[[#This Row],[SUB]]=0, "-", BS_CONTROLE[[#This Row],[SUB]])</f>
        <v>71</v>
      </c>
      <c r="AO90" s="105">
        <f>BS_CONTROLE[[#This Row],[KM - Inicio]]</f>
        <v>208</v>
      </c>
      <c r="AP90" s="252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IF(D90="","*",IFERROR(IF(ISODD(COUNT(AR90:AW1103)),"ERRO",SUM((AS90-AR90),(AU90-AT90),(AW90-AV90))),"ERRO"))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253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25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 hidden="1">
      <c r="A91" s="45" t="str">
        <f t="shared" ref="A91:A153" si="5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139.19999999999999</v>
      </c>
      <c r="K91" s="105">
        <v>135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 t="str">
        <f>IF(BS_CONTROLE[[#This Row],[SB]]=0, "-", BS_CONTROLE[[#This Row],[SB]])</f>
        <v>139ZQX1</v>
      </c>
      <c r="AN91" s="105">
        <f>IF(BS_CONTROLE[[#This Row],[SUB]]=0, "-", BS_CONTROLE[[#This Row],[SUB]])</f>
        <v>70</v>
      </c>
      <c r="AO91" s="105">
        <f>BS_CONTROLE[[#This Row],[KM - Inicio]]</f>
        <v>139.19999999999999</v>
      </c>
      <c r="AP91" s="105">
        <f>BS_CONTROLE[[#This Row],[KM - Inicio]]</f>
        <v>139.19999999999999</v>
      </c>
      <c r="AQ91" s="108"/>
      <c r="AR91" s="108"/>
      <c r="AS91" s="108"/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ref="BP91:BP153" si="6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ref="BS91" si="7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2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X78:Y88 Y74:Y77 X62:Y65 Y89:Y90 Y66:Y72 X66:X74 X91:Y1019">
    <cfRule type="cellIs" dxfId="192" priority="54248" operator="equal">
      <formula>"OPORTUNIDADE"</formula>
    </cfRule>
  </conditionalFormatting>
  <conditionalFormatting sqref="X6:Y27 X41:Y41 Y40 X44:Y45 Y42:Y43 Y49:Y50 X51:Y51 Y30:Y38 X30:X40 Y52:Y56 Y58:Y61 X78:Y88 Y74:Y77 X62:Y65 Y89:Y90 Y66:Y72 X66:X74 X91:Y1019">
    <cfRule type="cellIs" dxfId="191" priority="11834" operator="equal">
      <formula>"NÃO"</formula>
    </cfRule>
    <cfRule type="cellIs" dxfId="190" priority="11835" operator="equal">
      <formula>"SIM"</formula>
    </cfRule>
  </conditionalFormatting>
  <conditionalFormatting sqref="AY6:AY1019">
    <cfRule type="expression" dxfId="189" priority="54290">
      <formula>#REF!=1</formula>
    </cfRule>
  </conditionalFormatting>
  <conditionalFormatting sqref="T6:T1019 AX6:AX1019 BD6:BD1019">
    <cfRule type="cellIs" dxfId="188" priority="54274" operator="equal">
      <formula>"ERRO"</formula>
    </cfRule>
  </conditionalFormatting>
  <conditionalFormatting sqref="BP6:BP1019">
    <cfRule type="cellIs" dxfId="187" priority="54269" operator="equal">
      <formula>"Produção e Intervalo"</formula>
    </cfRule>
    <cfRule type="cellIs" dxfId="186" priority="54270" operator="equal">
      <formula>"Aderente"</formula>
    </cfRule>
    <cfRule type="cellIs" dxfId="185" priority="54271" operator="equal">
      <formula>"Intervalo"</formula>
    </cfRule>
    <cfRule type="cellIs" dxfId="184" priority="54272" operator="equal">
      <formula>"Produção"</formula>
    </cfRule>
    <cfRule type="cellIs" dxfId="183" priority="54273" operator="equal">
      <formula>"ERRO"</formula>
    </cfRule>
  </conditionalFormatting>
  <conditionalFormatting sqref="BQ6:BR1019">
    <cfRule type="cellIs" dxfId="182" priority="54251" operator="equal">
      <formula>"*"</formula>
    </cfRule>
    <cfRule type="cellIs" dxfId="181" priority="54252" operator="greaterThanOrEqual">
      <formula>1</formula>
    </cfRule>
    <cfRule type="cellIs" dxfId="180" priority="54253" operator="lessThan">
      <formula>1</formula>
    </cfRule>
  </conditionalFormatting>
  <conditionalFormatting sqref="BJ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9" priority="151" operator="equal">
      <formula>"OPORTUNIDADE"</formula>
    </cfRule>
  </conditionalFormatting>
  <conditionalFormatting sqref="X28:Y2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J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6" priority="127" operator="equal">
      <formula>"OPORTUNIDADE"</formula>
    </cfRule>
  </conditionalFormatting>
  <conditionalFormatting sqref="Y39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X42:X43">
    <cfRule type="cellIs" dxfId="173" priority="124" operator="equal">
      <formula>"OPORTUNIDADE"</formula>
    </cfRule>
  </conditionalFormatting>
  <conditionalFormatting sqref="X42:X43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BJ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70" priority="95" operator="equal">
      <formula>"OPORTUNIDADE"</formula>
    </cfRule>
  </conditionalFormatting>
  <conditionalFormatting sqref="X46:Y46 Y47:Y48 X47:X50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BJ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7" priority="67" operator="equal">
      <formula>"OPORTUNIDADE"</formula>
    </cfRule>
  </conditionalFormatting>
  <conditionalFormatting sqref="Y5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J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4" priority="54" operator="equal">
      <formula>"OPORTUNIDADE"</formula>
    </cfRule>
  </conditionalFormatting>
  <conditionalFormatting sqref="X52:X6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J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61" priority="18" operator="equal">
      <formula>"OPORTUNIDADE"</formula>
    </cfRule>
  </conditionalFormatting>
  <conditionalFormatting sqref="Y73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X75">
    <cfRule type="cellIs" dxfId="158" priority="12" operator="equal">
      <formula>"OPORTUNIDADE"</formula>
    </cfRule>
  </conditionalFormatting>
  <conditionalFormatting sqref="X75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X89:X90">
    <cfRule type="cellIs" dxfId="155" priority="9" operator="equal">
      <formula>"OPORTUNIDADE"</formula>
    </cfRule>
  </conditionalFormatting>
  <conditionalFormatting sqref="X89:X90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J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" operator="equal">
      <formula>"OPORTUNIDADE"</formula>
    </cfRule>
  </conditionalFormatting>
  <conditionalFormatting sqref="X76:X77">
    <cfRule type="cellIs" dxfId="151" priority="3" operator="equal">
      <formula>"NÃO"</formula>
    </cfRule>
    <cfRule type="cellIs" dxfId="150" priority="4" operator="equal">
      <formula>"SIM"</formula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19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72 BJ74:BJ1019">
    <cfRule type="iconSet" priority="6144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455">
      <iconSet showValue="0">
        <cfvo type="percent" val="0"/>
        <cfvo type="num" val="1"/>
        <cfvo type="num" val="1" gte="0"/>
      </iconSet>
    </cfRule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6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1177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1178</v>
      </c>
      <c r="C4" s="161" t="s">
        <v>1179</v>
      </c>
      <c r="D4" s="161" t="s">
        <v>1180</v>
      </c>
      <c r="E4" s="161" t="s">
        <v>1181</v>
      </c>
      <c r="F4" s="161" t="s">
        <v>4</v>
      </c>
      <c r="G4" s="161" t="s">
        <v>1182</v>
      </c>
    </row>
    <row r="5" spans="2:7">
      <c r="B5" s="162" t="s">
        <v>1183</v>
      </c>
      <c r="C5" s="162">
        <v>257068</v>
      </c>
      <c r="D5" s="162" t="s">
        <v>1184</v>
      </c>
      <c r="E5" s="162" t="s">
        <v>1185</v>
      </c>
      <c r="F5" s="162" t="s">
        <v>1185</v>
      </c>
      <c r="G5" s="163">
        <v>46296</v>
      </c>
    </row>
    <row r="6" spans="2:7">
      <c r="B6" s="162" t="s">
        <v>1186</v>
      </c>
      <c r="C6" s="162" t="s">
        <v>624</v>
      </c>
      <c r="D6" s="162" t="s">
        <v>624</v>
      </c>
      <c r="E6" s="162" t="s">
        <v>624</v>
      </c>
      <c r="F6" s="162" t="s">
        <v>1187</v>
      </c>
      <c r="G6" s="163" t="s">
        <v>624</v>
      </c>
    </row>
    <row r="7" spans="2:7">
      <c r="B7" s="162" t="s">
        <v>1188</v>
      </c>
      <c r="C7" s="162">
        <v>257472</v>
      </c>
      <c r="D7" s="162" t="s">
        <v>1189</v>
      </c>
      <c r="E7" s="162" t="s">
        <v>1190</v>
      </c>
      <c r="F7" s="162" t="s">
        <v>1190</v>
      </c>
      <c r="G7" s="163">
        <v>45992</v>
      </c>
    </row>
    <row r="8" spans="2:7">
      <c r="B8" s="162" t="s">
        <v>1191</v>
      </c>
      <c r="C8" s="162">
        <v>260307</v>
      </c>
      <c r="D8" s="162" t="s">
        <v>1192</v>
      </c>
      <c r="E8" s="162" t="s">
        <v>1193</v>
      </c>
      <c r="F8" s="162" t="s">
        <v>1190</v>
      </c>
      <c r="G8" s="163">
        <v>46082</v>
      </c>
    </row>
    <row r="9" spans="2:7">
      <c r="B9" s="162" t="s">
        <v>1194</v>
      </c>
      <c r="C9" s="162">
        <v>333033</v>
      </c>
      <c r="D9" s="162" t="s">
        <v>1195</v>
      </c>
      <c r="E9" s="162" t="s">
        <v>1187</v>
      </c>
      <c r="F9" s="162" t="s">
        <v>1196</v>
      </c>
      <c r="G9" s="162" t="s">
        <v>624</v>
      </c>
    </row>
    <row r="10" spans="2:7">
      <c r="B10" s="162" t="s">
        <v>1197</v>
      </c>
      <c r="C10" s="162"/>
      <c r="D10" s="162"/>
      <c r="E10" s="162" t="s">
        <v>1187</v>
      </c>
      <c r="F10" s="162" t="s">
        <v>1196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1198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1199</v>
      </c>
      <c r="E3" s="201" t="s">
        <v>1200</v>
      </c>
      <c r="F3" s="201" t="s">
        <v>1201</v>
      </c>
      <c r="G3" s="201" t="s">
        <v>1202</v>
      </c>
      <c r="H3" s="201" t="s">
        <v>1203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K1" workbookViewId="0">
      <selection activeCell="A62" sqref="A62:T7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1207</v>
      </c>
      <c r="V1" s="240"/>
      <c r="W1" s="240"/>
    </row>
    <row r="2" spans="1:23" ht="15" customHeight="1">
      <c r="A2" s="87" t="s">
        <v>1208</v>
      </c>
      <c r="B2" s="87" t="s">
        <v>1209</v>
      </c>
      <c r="C2" s="87" t="s">
        <v>442</v>
      </c>
      <c r="D2" s="88" t="s">
        <v>1009</v>
      </c>
      <c r="E2" s="88" t="s">
        <v>4</v>
      </c>
      <c r="F2" s="88" t="s">
        <v>1210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1211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IF(SP_NORTE!X91="","*",SP_NORTE!X91)</f>
        <v>*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>V83</v>
      </c>
      <c r="H87" s="145" t="str">
        <f>IF(SP_NORTE!E91="","*",SP_NORTE!E91)</f>
        <v>MECANIZAÇÃO - SOCADORA</v>
      </c>
      <c r="I87" s="145" t="str">
        <f>IF(SP_NORTE!G91="","*",SP_NORTE!G91)</f>
        <v>ZIQ2</v>
      </c>
      <c r="J87" s="145" t="str">
        <f>IF(SP_NORTE!H91="","*",SP_NORTE!H91)</f>
        <v>ZIQ</v>
      </c>
      <c r="K87" s="138" t="str">
        <f>IF(SP_NORTE!L91="","*",SP_NORTE!L91)</f>
        <v>ZRQ-ZQX</v>
      </c>
      <c r="L87" s="138" t="str">
        <f>IF(SP_NORTE!M91="","*",SP_NORTE!M91)</f>
        <v>139ZQX1</v>
      </c>
      <c r="M87" s="139">
        <f>IF(SP_NORTE!I91="","*",SP_NORTE!I91)</f>
        <v>70</v>
      </c>
      <c r="N87" s="144">
        <f>IF(SP_NORTE!J91="","*",SP_NORTE!J91)</f>
        <v>139.19999999999999</v>
      </c>
      <c r="O87" s="144">
        <f>IF(SP_NORTE!K91="","*",SP_NORTE!K91)</f>
        <v>135</v>
      </c>
      <c r="P87" s="143">
        <f>IF(SP_NORTE!N91="","*",SP_NORTE!N91)</f>
        <v>0.35416666666666669</v>
      </c>
      <c r="Q87" s="143">
        <f>IF(SP_NORTE!O91="","*",SP_NORTE!O91)</f>
        <v>8.3333333333333329E-2</v>
      </c>
      <c r="R87" s="145" t="str">
        <f>IF(SP_NORTE!P91="","*",CONCATENATE(SP_NORTE!P91," ",SP_NORTE!Q91))</f>
        <v>300 M</v>
      </c>
      <c r="S87" s="145" t="str">
        <f>IF(SP_NORTE!U91="","*",SP_NORTE!U91)</f>
        <v>Antonioni</v>
      </c>
      <c r="T87" s="145" t="str">
        <f>IF(SP_NORTE!V91="","*",SP_NORTE!V91)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e">
        <f>IF(SP_NORTE!#REF!="","*",SP_NORTE!#REF!)</f>
        <v>#REF!</v>
      </c>
      <c r="B88" s="146" t="e">
        <f>IF(SP_NORTE!#REF!="","*",SP_NORTE!#REF!)</f>
        <v>#REF!</v>
      </c>
      <c r="C88" s="146" t="e">
        <f>IF(SP_NORTE!#REF!="","*",SP_NORTE!#REF!)</f>
        <v>#REF!</v>
      </c>
      <c r="D88" s="138" t="e">
        <f>IF(SP_NORTE!#REF!="","*",SP_NORTE!#REF!)</f>
        <v>#REF!</v>
      </c>
      <c r="E88" s="138" t="e">
        <f>IF(SP_NORTE!#REF!="","*",SP_NORTE!#REF!)</f>
        <v>#REF!</v>
      </c>
      <c r="F88" s="145" t="e">
        <f>IF(SP_NORTE!#REF!="","*",SP_NORTE!#REF!)</f>
        <v>#REF!</v>
      </c>
      <c r="G88" s="145" t="e">
        <f>IF(SP_NORTE!#REF!="","*",SP_NORTE!#REF!)</f>
        <v>#REF!</v>
      </c>
      <c r="H88" s="145" t="e">
        <f>IF(SP_NORTE!#REF!="","*",SP_NORTE!#REF!)</f>
        <v>#REF!</v>
      </c>
      <c r="I88" s="145" t="e">
        <f>IF(SP_NORTE!#REF!="","*",SP_NORTE!#REF!)</f>
        <v>#REF!</v>
      </c>
      <c r="J88" s="145" t="e">
        <f>IF(SP_NORTE!#REF!="","*",SP_NORTE!#REF!)</f>
        <v>#REF!</v>
      </c>
      <c r="K88" s="138" t="e">
        <f>IF(SP_NORTE!#REF!="","*",SP_NORTE!#REF!)</f>
        <v>#REF!</v>
      </c>
      <c r="L88" s="138" t="e">
        <f>IF(SP_NORTE!#REF!="","*",SP_NORTE!#REF!)</f>
        <v>#REF!</v>
      </c>
      <c r="M88" s="139" t="e">
        <f>IF(SP_NORTE!#REF!="","*",SP_NORTE!#REF!)</f>
        <v>#REF!</v>
      </c>
      <c r="N88" s="144" t="e">
        <f>IF(SP_NORTE!#REF!="","*",SP_NORTE!#REF!)</f>
        <v>#REF!</v>
      </c>
      <c r="O88" s="144" t="e">
        <f>IF(SP_NORTE!#REF!="","*",SP_NORTE!#REF!)</f>
        <v>#REF!</v>
      </c>
      <c r="P88" s="143" t="e">
        <f>IF(SP_NORTE!#REF!="","*",SP_NORTE!#REF!)</f>
        <v>#REF!</v>
      </c>
      <c r="Q88" s="143" t="e">
        <f>IF(SP_NORTE!#REF!="","*",SP_NORTE!#REF!)</f>
        <v>#REF!</v>
      </c>
      <c r="R88" s="145" t="e">
        <f>IF(SP_NORTE!#REF!="","*",CONCATENATE(SP_NORTE!#REF!," ",SP_NORTE!#REF!))</f>
        <v>#REF!</v>
      </c>
      <c r="S88" s="145" t="e">
        <f>IF(SP_NORTE!#REF!="","*",SP_NORTE!#REF!)</f>
        <v>#REF!</v>
      </c>
      <c r="T88" s="145" t="e">
        <f>IF(SP_NORTE!#REF!="","*",SP_NORTE!#REF!)</f>
        <v>#REF!</v>
      </c>
      <c r="U88" s="136" t="e">
        <f ca="1">_xlfn.XLOOKUP(G88&amp;$U$2,BS_CONTROLE[CHAVE],BS_CONTROLE[Quantidade_11],"-")</f>
        <v>#REF!</v>
      </c>
      <c r="V88" s="136" t="e">
        <f ca="1">_xlfn.XLOOKUP(G88&amp;$V$2,BS_CONTROLE[CHAVE],BS_CONTROLE[Quantidade_11],"-")</f>
        <v>#REF!</v>
      </c>
      <c r="W88" s="136" t="e">
        <f ca="1">_xlfn.XLOOKUP(G88&amp;$W$2,BS_CONTROLE[CHAVE],BS_CONTROLE[Quantidade_11],"-")</f>
        <v>#REF!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1212</v>
      </c>
      <c r="D5" s="242"/>
      <c r="E5" s="242"/>
      <c r="F5" s="242"/>
      <c r="G5" s="242"/>
      <c r="H5" s="242"/>
      <c r="I5" s="242"/>
      <c r="J5" s="243"/>
      <c r="K5" s="244" t="s">
        <v>1213</v>
      </c>
      <c r="L5" s="245"/>
      <c r="M5" s="245"/>
      <c r="N5" s="245"/>
      <c r="O5" s="246" t="s">
        <v>1214</v>
      </c>
      <c r="P5" s="247"/>
    </row>
    <row r="6" spans="1:16" s="74" customFormat="1" ht="15" customHeight="1">
      <c r="A6" s="66" t="s">
        <v>1210</v>
      </c>
      <c r="B6" s="75" t="s">
        <v>1209</v>
      </c>
      <c r="C6" s="76" t="s">
        <v>1009</v>
      </c>
      <c r="D6" s="77" t="s">
        <v>1010</v>
      </c>
      <c r="E6" s="76" t="s">
        <v>1215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1216</v>
      </c>
      <c r="M6" s="80" t="s">
        <v>642</v>
      </c>
      <c r="N6" s="81" t="s">
        <v>1004</v>
      </c>
      <c r="O6" s="158" t="s">
        <v>1047</v>
      </c>
      <c r="P6" s="132" t="s">
        <v>1217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 xml:space="preserve">Sem oportunidade de faixa 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139.19999999999999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139.19999999999999</v>
      </c>
      <c r="N72" s="83" t="str">
        <f>IF(SP_NORTE!AL91="","*",SP_NORTE!AL91)</f>
        <v>ZRQ-ZQX</v>
      </c>
      <c r="O72" s="110" t="str">
        <f>IF(SP_NORTE!BG91="","*",SP_NORTE!BG91)</f>
        <v>*</v>
      </c>
      <c r="P72" s="147" t="str">
        <f>IF($A$2=1,IF(SP_NORTE!BI91="","*",SP_NORTE!BI91),IF(SP_NORTE!BJ91="","*",SP_NORTE!BJ91))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7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1218</v>
      </c>
      <c r="C2" s="121" t="s">
        <v>995</v>
      </c>
      <c r="D2" s="76" t="s">
        <v>997</v>
      </c>
      <c r="E2" s="76" t="s">
        <v>1219</v>
      </c>
      <c r="F2" s="99" t="s">
        <v>1220</v>
      </c>
      <c r="G2" s="76" t="s">
        <v>1221</v>
      </c>
      <c r="H2" s="76" t="s">
        <v>1222</v>
      </c>
      <c r="I2" s="76" t="s">
        <v>1223</v>
      </c>
      <c r="J2" s="76" t="s">
        <v>1224</v>
      </c>
      <c r="K2" s="78" t="s">
        <v>1225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*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*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*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*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ZSD2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*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*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*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*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*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IF(SP_NORTE!X91="","*",SP_NORTE!X91)</f>
        <v>*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2026-02-05T11:24:18Z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