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359" documentId="120_S{118792C3-22EF-5104-A093-F22BFE3913F3}" xr6:coauthVersionLast="47" xr6:coauthVersionMax="47" xr10:uidLastSave="{AB8E3E3E-8F4C-4C46-8DDF-3AF217DD500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5" l="1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M596" i="1" a="1"/>
  <c r="M596" i="1" s="1"/>
  <c r="N595" i="1" a="1"/>
  <c r="N595" i="1" s="1"/>
  <c r="M595" i="1" a="1"/>
  <c r="M595" i="1" s="1"/>
  <c r="N594" i="1" a="1"/>
  <c r="N594" i="1" s="1"/>
  <c r="M594" i="1" a="1"/>
  <c r="M594" i="1" s="1"/>
  <c r="N587" i="1" a="1"/>
  <c r="N587" i="1" s="1"/>
  <c r="M587" i="1" a="1"/>
  <c r="M587" i="1" s="1"/>
  <c r="N584" i="1" a="1"/>
  <c r="N584" i="1" s="1"/>
  <c r="M584" i="1" a="1"/>
  <c r="M584" i="1" s="1"/>
  <c r="N583" i="1" a="1"/>
  <c r="N583" i="1" s="1"/>
  <c r="M583" i="1" a="1"/>
  <c r="M583" i="1" s="1"/>
  <c r="N582" i="1" a="1"/>
  <c r="N582" i="1" s="1"/>
  <c r="M582" i="1" a="1"/>
  <c r="M582" i="1" s="1"/>
  <c r="M585" i="1" a="1"/>
  <c r="M585" i="1"/>
  <c r="N585" i="1" a="1"/>
  <c r="N585" i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L585" i="15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<sst xmlns="http://schemas.openxmlformats.org/spreadsheetml/2006/main" count="10668" uniqueCount="1851">
  <si>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</si>
  <si>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</si>
  <si>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</si>
  <si>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</si>
  <si>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</si>
  <si>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</si>
  <si>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</si>
  <si>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</si>
  <si>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</si>
  <si>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</si>
  <si>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</si>
  <si>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</si>
  <si>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</si>
  <si>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</si>
  <si>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</si>
  <si>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</si>
  <si>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</si>
  <si>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</si>
  <si>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</si>
  <si>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</si>
  <si>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</si>
  <si>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</si>
  <si>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</si>
  <si>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</si>
  <si>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</si>
  <si>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</si>
  <si>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</si>
  <si>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</si>
  <si>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</si>
  <si>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</si>
  <si>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</si>
  <si>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</si>
  <si>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</si>
  <si>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</si>
  <si>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</si>
  <si>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</si>
  <si>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</si>
  <si>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</si>
  <si>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</si>
  <si>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</si>
  <si>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</si>
  <si>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</si>
  <si>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</si>
  <si>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</si>
  <si>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</si>
  <si>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</si>
  <si>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</si>
  <si>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</si>
  <si>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</si>
  <si>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</si>
  <si>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</si>
  <si>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</si>
  <si>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</si>
  <si>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</si>
  <si>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</si>
  <si>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</si>
  <si>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</si>
  <si>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</si>
  <si>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</si>
  <si>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</si>
  <si>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</si>
  <si>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</si>
  <si>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</si>
  <si>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</si>
  <si>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</si>
  <si>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</si>
  <si>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</si>
  <si>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</si>
  <si>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</si>
  <si>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</si>
  <si>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</si>
  <si>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</si>
  <si>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</si>
  <si>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</si>
  <si>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</si>
  <si>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</si>
  <si>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</si>
  <si>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</si>
  <si>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</si>
  <si>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</si>
  <si>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</si>
  <si>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</si>
  <si>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</si>
  <si>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</si>
  <si>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</si>
  <si>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</si>
  <si>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</si>
  <si>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</si>
  <si>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</si>
  <si>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</si>
  <si>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</si>
  <si>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</si>
  <si>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</si>
  <si>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</si>
  <si>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</si>
  <si>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</si>
  <si>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</si>
  <si>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</si>
  <si>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</si>
  <si>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</si>
  <si>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</si>
  <si>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</si>
  <si>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</si>
  <si>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</si>
  <si>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</si>
  <si>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</si>
  <si>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</si>
  <si>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</si>
  <si>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</si>
  <si>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</si>
  <si>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</si>
  <si>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</si>
  <si>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</si>
  <si>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</si>
  <si>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</si>
  <si>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</si>
  <si>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</si>
  <si>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</si>
  <si>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</si>
  <si>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</si>
  <si>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</si>
  <si>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</si>
  <si>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</si>
  <si>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</si>
  <si>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</si>
  <si>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</si>
  <si>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</si>
  <si>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</si>
  <si>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</si>
  <si>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</si>
  <si>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</si>
  <si>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</si>
  <si>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</si>
  <si>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</si>
  <si>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</si>
  <si>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</si>
  <si>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</si>
  <si>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</si>
  <si>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</si>
  <si>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</si>
  <si>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</si>
  <si>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</si>
  <si>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</si>
  <si>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</si>
  <si>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</si>
  <si>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</si>
  <si>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</si>
  <si>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</si>
  <si>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</si>
  <si>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</si>
  <si>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</si>
  <si>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</si>
  <si>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</si>
  <si>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</si>
  <si>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</si>
  <si>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</si>
  <si>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</si>
  <si>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</si>
  <si>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</si>
  <si>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</si>
  <si>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</si>
  <si>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</si>
  <si>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</si>
  <si>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</si>
  <si>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</si>
  <si>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</si>
  <si>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</si>
  <si>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</si>
  <si>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</si>
  <si>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</si>
  <si>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</si>
  <si>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</si>
  <si>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</si>
  <si>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</si>
  <si>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</si>
  <si>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</si>
  <si>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</si>
  <si>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</si>
  <si>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</si>
  <si>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</si>
  <si>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</si>
  <si>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</si>
  <si>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</si>
  <si>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</si>
  <si>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</si>
  <si>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</si>
  <si>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</si>
  <si>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</si>
  <si>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</si>
  <si>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</si>
  <si>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</si>
  <si>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</si>
  <si>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</si>
  <si>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</si>
  <si>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</si>
  <si>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</si>
  <si>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</si>
  <si>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</si>
  <si>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</si>
  <si>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</si>
  <si>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</si>
  <si>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</si>
  <si>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</si>
  <si>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</si>
  <si>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</si>
  <si>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</si>
  <si>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</si>
  <si>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</si>
  <si>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</si>
  <si>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</si>
  <si>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</si>
  <si>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</si>
  <si>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</si>
  <si>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</si>
  <si>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</si>
  <si>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</si>
  <si>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</si>
  <si>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</si>
  <si>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</si>
  <si>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</si>
  <si>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</si>
  <si>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</si>
  <si>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</si>
  <si>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</si>
  <si>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</si>
  <si>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</si>
  <si>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</si>
  <si>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</si>
  <si>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</si>
  <si>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</si>
  <si>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</si>
  <si>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</si>
  <si>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</si>
  <si>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</si>
  <si>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</si>
  <si>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</si>
  <si>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</si>
  <si>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</si>
  <si>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</si>
  <si>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</si>
  <si>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</si>
  <si>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</si>
  <si>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</si>
  <si>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</si>
  <si>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</si>
  <si>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</si>
  <si>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</si>
  <si>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</si>
  <si>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</si>
  <si>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</si>
  <si>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</si>
  <si>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</si>
  <si>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</si>
  <si>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</si>
  <si>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</si>
  <si>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</si>
  <si>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</si>
  <si>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</si>
  <si>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</si>
  <si>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</si>
  <si>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</si>
  <si>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</si>
  <si>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</si>
  <si>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</si>
  <si>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</si>
  <si>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</si>
  <si>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</si>
  <si>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</si>
  <si>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</si>
  <si>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</si>
  <si>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</si>
  <si>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</si>
  <si>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</si>
  <si>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</si>
  <si>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</si>
  <si>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</si>
  <si>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</si>
  <si>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</si>
  <si>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</si>
  <si>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</si>
  <si>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</si>
  <si>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</si>
  <si>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</si>
  <si>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</si>
  <si>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</si>
  <si>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</si>
  <si>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</si>
  <si>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</si>
  <si>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</si>
  <si>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</si>
  <si>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</si>
  <si>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</si>
  <si>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</si>
  <si>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</si>
  <si>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</si>
  <si>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</si>
  <si>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</si>
  <si>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</si>
  <si>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</si>
  <si>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</si>
  <si>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</si>
  <si>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</si>
  <si>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</si>
  <si>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</si>
  <si>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</si>
  <si>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</si>
  <si>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</si>
  <si>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</si>
  <si>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</si>
  <si>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</si>
  <si>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</si>
  <si>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</si>
  <si>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</si>
  <si>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</si>
  <si>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</si>
  <si>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</si>
  <si>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</si>
  <si>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</si>
  <si>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</si>
  <si>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</si>
  <si>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</si>
  <si>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</si>
  <si>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</si>
  <si>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</si>
  <si>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</si>
  <si>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</si>
  <si>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</si>
  <si>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</si>
  <si>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</si>
  <si>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</si>
  <si>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</si>
  <si>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</si>
  <si>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</si>
  <si>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</si>
  <si>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</si>
  <si>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</si>
  <si>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</si>
  <si>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</si>
  <si>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</si>
  <si>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</si>
  <si>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</si>
  <si>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</si>
  <si>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</si>
  <si>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</si>
  <si>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</si>
  <si>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</si>
  <si>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</si>
  <si>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</si>
  <si>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</si>
  <si>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</si>
  <si>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</si>
  <si>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</si>
  <si>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</si>
  <si>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</si>
  <si>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</si>
  <si>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</si>
  <si>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</si>
  <si>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</si>
  <si>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</si>
  <si>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</si>
  <si>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</si>
  <si>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</si>
  <si>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</si>
  <si>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</si>
  <si>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</si>
  <si>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</si>
  <si>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</si>
  <si>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</si>
  <si>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</si>
  <si>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</si>
  <si>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</si>
  <si>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</si>
  <si>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</si>
  <si>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</si>
  <si>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</si>
  <si>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</si>
  <si>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</si>
  <si>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</si>
  <si>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</si>
  <si>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</si>
  <si>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</si>
  <si>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</si>
  <si>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</si>
  <si>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</si>
  <si>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</si>
  <si>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</si>
  <si>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</si>
  <si>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</si>
  <si>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</si>
  <si>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</si>
  <si>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</si>
  <si>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</si>
  <si>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</si>
  <si>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</si>
  <si>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</si>
  <si>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</si>
  <si>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</si>
  <si>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</si>
  <si>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</si>
  <si>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</si>
  <si>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</si>
  <si>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</si>
  <si>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</si>
  <si>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</si>
  <si>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</si>
  <si>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</si>
  <si>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</si>
  <si>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</si>
  <si>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</si>
  <si>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</si>
  <si>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</si>
  <si>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</si>
  <si>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</si>
  <si>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</si>
  <si>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</si>
  <si>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</si>
  <si>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</si>
  <si>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</si>
  <si>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</si>
  <si>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</si>
  <si>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</si>
  <si>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</si>
  <si>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</si>
  <si>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</si>
  <si>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</si>
  <si>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</si>
  <si>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</si>
  <si>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</si>
  <si>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</si>
  <si>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</si>
  <si>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</si>
  <si>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</si>
  <si>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</si>
  <si>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</si>
  <si>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</si>
  <si>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</si>
  <si>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</si>
  <si>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</si>
  <si>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</si>
  <si>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</si>
  <si>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</si>
  <si>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</si>
  <si>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</si>
  <si>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</si>
  <si>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</si>
  <si>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</si>
  <si>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</si>
  <si>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</si>
  <si>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</si>
  <si>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</si>
  <si>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</si>
  <si>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</si>
  <si>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</si>
  <si>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</si>
  <si>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</si>
  <si>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</si>
  <si>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</si>
  <si>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</si>
  <si>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</si>
  <si>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</si>
  <si>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</si>
  <si>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</si>
  <si>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</si>
  <si>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</si>
  <si>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</si>
  <si>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</si>
  <si>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</si>
  <si>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</si>
  <si>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</si>
  <si>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</si>
  <si>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</si>
  <si>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</si>
  <si>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</si>
  <si>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</si>
  <si>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</si>
  <si>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</si>
  <si>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</si>
  <si>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</si>
  <si>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</si>
  <si>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</si>
  <si>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</si>
  <si>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</si>
  <si>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</si>
  <si>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</si>
  <si>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</si>
  <si>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</si>
  <si>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</si>
  <si>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</si>
  <si>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</si>
  <si>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</si>
  <si>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</si>
  <si>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</si>
  <si>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</si>
  <si>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</si>
  <si>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</si>
  <si>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</si>
  <si>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</si>
  <si>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</si>
  <si>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</si>
  <si>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</si>
  <si>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</si>
  <si>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</si>
  <si>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</si>
  <si>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</si>
  <si>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</si>
  <si>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</si>
  <si>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</si>
  <si>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</si>
  <si>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</si>
  <si>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</si>
  <si>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</si>
  <si>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</si>
  <si>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</si>
  <si>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</si>
  <si>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</si>
  <si>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</si>
  <si>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</si>
  <si>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</si>
  <si>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</si>
  <si>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</si>
  <si>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</si>
  <si>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</si>
  <si>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</si>
  <si>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</si>
  <si>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</si>
  <si>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</si>
  <si>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</si>
  <si>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</si>
  <si>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</si>
  <si>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</si>
  <si>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</si>
  <si>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</si>
  <si>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</si>
  <si>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</si>
  <si>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</si>
  <si>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</si>
  <si>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</si>
  <si>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</si>
  <si>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</si>
  <si>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</si>
  <si>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</si>
  <si>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</si>
  <si>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</si>
  <si>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</si>
  <si>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</si>
  <si>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</si>
  <si>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</si>
  <si>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</si>
  <si>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</si>
  <si>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</si>
  <si>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</si>
  <si>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</si>
  <si>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</si>
  <si>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</si>
  <si>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</si>
  <si>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</si>
  <si>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</si>
  <si>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</si>
  <si>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</si>
  <si>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</si>
  <si>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</si>
  <si>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</si>
  <si>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</si>
  <si>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</si>
  <si>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</si>
  <si>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</si>
  <si>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</si>
  <si>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</si>
  <si>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</si>
  <si>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</si>
  <si>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</si>
  <si>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</si>
  <si>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</si>
  <si>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</si>
  <si>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</si>
  <si>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</si>
  <si>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</si>
  <si>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</si>
  <si>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</si>
  <si>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</si>
  <si>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</si>
  <si>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</si>
  <si>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</si>
  <si>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</si>
  <si>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</si>
  <si>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</si>
  <si>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</si>
  <si>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</si>
  <si>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</si>
  <si>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</si>
  <si>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</si>
  <si>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</si>
  <si>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</si>
  <si>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</si>
  <si>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</si>
  <si>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</si>
  <si>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</si>
  <si>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</si>
  <si>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</si>
  <si>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</si>
  <si>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</si>
  <si>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</si>
  <si>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</si>
  <si>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</si>
  <si>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</si>
  <si>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</si>
  <si>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</si>
  <si>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</si>
  <si>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</si>
  <si>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</si>
  <si>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</si>
  <si>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</si>
  <si>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</si>
  <si>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</si>
  <si>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</si>
  <si>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</si>
  <si>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</si>
  <si>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</si>
  <si>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</si>
  <si>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</si>
  <si>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</si>
  <si>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</si>
  <si>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</si>
  <si>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</si>
  <si>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</si>
  <si>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</si>
  <si>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</si>
  <si>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</si>
  <si>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</si>
  <si>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</si>
  <si>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</si>
  <si>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</si>
  <si>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</si>
  <si>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</si>
  <si>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</si>
  <si>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</si>
  <si>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</si>
  <si>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</si>
  <si>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</si>
  <si>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</si>
  <si>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</si>
  <si>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</si>
  <si>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</si>
  <si>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</si>
  <si>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</si>
  <si>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</si>
  <si>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</si>
  <si>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</si>
  <si>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</si>
  <si>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</si>
  <si>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</si>
  <si>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</si>
  <si>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</si>
  <si>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</si>
  <si>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</si>
  <si>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</si>
  <si>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</si>
  <si>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</si>
  <si>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</si>
  <si>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</si>
  <si>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</si>
  <si>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</si>
  <si>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</si>
  <si>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</si>
  <si>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</si>
  <si>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</si>
  <si>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</si>
  <si>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</si>
  <si>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</si>
  <si>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</si>
  <si>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</si>
  <si>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</si>
  <si>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</si>
  <si>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</si>
  <si>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</si>
  <si>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</si>
  <si>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</si>
  <si>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</si>
  <si>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</si>
  <si>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</si>
  <si>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</si>
  <si>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</si>
  <si>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</si>
  <si>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</si>
  <si>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</si>
  <si>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</si>
  <si>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</si>
  <si>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</si>
  <si>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</si>
  <si>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</si>
  <si>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</si>
  <si>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</si>
  <si>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</si>
  <si>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</si>
  <si>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</si>
  <si>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</si>
  <si>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</si>
  <si>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</si>
  <si>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</si>
  <si>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</si>
  <si>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</si>
  <si>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</si>
  <si>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</si>
  <si>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</si>
  <si>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</si>
  <si>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</si>
  <si>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</si>
  <si>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</si>
  <si>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</si>
  <si>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</si>
  <si>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</si>
  <si>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</si>
  <si>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</si>
  <si>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</si>
  <si>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</si>
  <si>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</si>
  <si>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</si>
  <si>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</si>
  <si>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</si>
  <si>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</si>
  <si>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</si>
  <si>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</si>
  <si>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</si>
  <si>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</si>
  <si>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</si>
  <si>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</si>
  <si>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</si>
  <si>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</si>
  <si>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</si>
  <si>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</si>
  <si>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</si>
  <si>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</si>
  <si>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</si>
  <si>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</si>
  <si>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</si>
  <si>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</si>
  <si>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</si>
  <si>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</si>
  <si>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</si>
  <si>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</si>
  <si>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</si>
  <si>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</si>
  <si>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</si>
  <si>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</si>
  <si>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</si>
  <si>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</si>
  <si>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</si>
  <si>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</si>
  <si>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</si>
  <si>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</si>
  <si>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</si>
  <si>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</si>
  <si>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</si>
  <si>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</si>
  <si>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</si>
  <si>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</si>
  <si>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</si>
  <si>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</si>
  <si>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</si>
  <si>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</si>
  <si>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</si>
  <si>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</si>
  <si>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</si>
  <si>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</si>
  <si>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</si>
  <si>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</si>
  <si>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</si>
  <si>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</si>
  <si>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</si>
  <si>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</si>
  <si>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</si>
  <si>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</si>
  <si>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</si>
  <si>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</si>
  <si>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</si>
  <si>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</si>
  <si>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</si>
  <si>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</si>
  <si>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</si>
  <si>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</si>
  <si>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</si>
  <si>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</si>
  <si>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</si>
  <si>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</si>
  <si>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</si>
  <si>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</si>
  <si>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</si>
  <si>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</si>
  <si>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</si>
  <si>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</si>
  <si>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</si>
  <si>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</si>
  <si>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</si>
  <si>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</si>
  <si>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</si>
  <si>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</si>
  <si>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</si>
  <si>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</si>
  <si>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</si>
  <si>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</si>
  <si>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</si>
  <si>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</si>
  <si>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</si>
  <si>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</si>
  <si>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</si>
  <si>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</si>
  <si>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</si>
  <si>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</si>
  <si>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</si>
  <si>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</si>
  <si>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</si>
  <si>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</si>
  <si>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</si>
  <si>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</si>
  <si>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</si>
  <si>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</si>
  <si>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</si>
  <si>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</si>
  <si>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</si>
  <si>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</si>
  <si>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</si>
  <si>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</si>
  <si>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</si>
  <si>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</si>
  <si>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</si>
  <si>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</si>
  <si>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</si>
  <si>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</si>
  <si>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</si>
  <si>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</si>
  <si>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</si>
  <si>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</si>
  <si>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</si>
  <si>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</si>
  <si>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</si>
  <si>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</si>
  <si>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</si>
  <si>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</si>
  <si>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</si>
  <si>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</si>
  <si>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</si>
  <si>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</si>
  <si>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</si>
  <si>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</si>
  <si>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</si>
  <si>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</si>
  <si>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</si>
  <si>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</si>
  <si>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</si>
  <si>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</si>
  <si>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</si>
  <si>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</si>
  <si>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</si>
  <si>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</si>
  <si>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</si>
  <si>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</si>
  <si>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</si>
  <si>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</si>
  <si>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</si>
  <si>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</si>
  <si>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</si>
  <si>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</si>
  <si>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</si>
  <si>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</si>
  <si>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</si>
  <si>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</si>
  <si>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</si>
  <si>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</si>
  <si>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</si>
  <si>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</si>
  <si>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</si>
  <si>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</si>
  <si>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</si>
  <si>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</si>
  <si>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</si>
  <si>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</si>
  <si>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</si>
  <si>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</si>
  <si>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</si>
  <si>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</si>
  <si>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</si>
  <si>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</si>
  <si>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</si>
  <si>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</si>
  <si>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</si>
  <si>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</si>
  <si>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</si>
  <si>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</si>
  <si>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</si>
  <si>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</si>
  <si>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</si>
  <si>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</si>
  <si>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</si>
  <si>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</si>
  <si>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</si>
  <si>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</si>
  <si>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</si>
  <si>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</si>
  <si>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</si>
  <si>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</si>
  <si>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</si>
  <si>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</si>
  <si>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</si>
  <si>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</si>
  <si>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</si>
  <si>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</si>
  <si>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</si>
  <si>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</si>
  <si>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</si>
  <si>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</si>
  <si>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</si>
  <si>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</si>
  <si>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</si>
  <si>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</si>
  <si>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</si>
  <si>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</si>
  <si>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</si>
  <si>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</si>
  <si>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</si>
  <si>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</si>
  <si>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</si>
  <si>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</si>
  <si>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</si>
  <si>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</si>
  <si>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</si>
  <si>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</si>
  <si>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</si>
  <si>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</si>
  <si>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</si>
  <si>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</si>
  <si>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</si>
  <si>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</si>
  <si>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</si>
  <si>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</si>
  <si>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</si>
  <si>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</si>
  <si>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</si>
  <si>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</si>
  <si>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</si>
  <si>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</si>
  <si>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</si>
  <si>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</si>
  <si>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</si>
  <si>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</si>
  <si>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</si>
  <si>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</si>
  <si>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</si>
  <si>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</si>
  <si>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</si>
  <si>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</si>
  <si>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</si>
  <si>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</si>
  <si>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</si>
  <si>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</si>
  <si>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</si>
  <si>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</si>
  <si>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</si>
  <si>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</si>
  <si>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</si>
  <si>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</si>
  <si>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</si>
  <si>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</si>
  <si>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</si>
  <si>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</si>
  <si>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</si>
  <si>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</si>
  <si>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</si>
  <si>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</si>
  <si>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</si>
  <si>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</si>
  <si>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</si>
  <si>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</si>
  <si>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</si>
  <si>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</si>
  <si>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</si>
  <si>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</si>
  <si>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</si>
  <si>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</si>
  <si>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</si>
  <si>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</si>
  <si>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</si>
  <si>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</si>
  <si>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</si>
  <si>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</si>
  <si>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</si>
  <si>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</si>
  <si>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</si>
  <si>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</si>
  <si>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</si>
  <si>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</si>
  <si>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</si>
  <si>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</si>
  <si>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</si>
  <si>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</si>
  <si>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</si>
  <si>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</si>
  <si>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</si>
  <si>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</si>
  <si>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</si>
  <si>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</si>
  <si>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</si>
  <si>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</si>
  <si>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</si>
  <si>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</si>
  <si>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</si>
  <si>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</si>
  <si>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</si>
  <si>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</si>
  <si>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</si>
  <si>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</si>
  <si>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</si>
  <si>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</si>
  <si>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</si>
  <si>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</si>
  <si>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</si>
  <si>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</si>
  <si>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</si>
  <si>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</si>
  <si>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</si>
  <si>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</si>
  <si>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</si>
  <si>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</si>
  <si>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</si>
  <si>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</si>
  <si>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</si>
  <si>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</si>
  <si>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</si>
  <si>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</si>
  <si>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</si>
  <si>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</si>
  <si>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</si>
  <si>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</si>
  <si>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</si>
  <si>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</si>
  <si>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</si>
  <si>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</si>
  <si>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</si>
  <si>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</si>
  <si>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</si>
  <si>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</si>
  <si>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</si>
  <si>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</si>
  <si>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</si>
  <si>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</si>
  <si>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</si>
  <si>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</si>
  <si>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</si>
  <si>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</si>
  <si>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</si>
  <si>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</si>
  <si>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</si>
  <si>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</si>
  <si>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</si>
  <si>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</si>
  <si>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</si>
  <si>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</si>
  <si>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</si>
  <si>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</si>
  <si>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</si>
  <si>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</si>
  <si>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</si>
  <si>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</si>
  <si>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</si>
  <si>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</si>
  <si>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</si>
  <si>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</si>
  <si>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</si>
  <si>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</si>
  <si>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</si>
  <si>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</si>
  <si>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</si>
  <si>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</si>
  <si>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</si>
  <si>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</si>
  <si>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</si>
  <si>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</si>
  <si>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</si>
  <si>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</si>
  <si>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</si>
  <si>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</si>
  <si>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</si>
  <si>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</si>
  <si>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</si>
  <si>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</si>
  <si>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</si>
  <si>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</si>
  <si>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</si>
  <si>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</si>
  <si>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</si>
  <si>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</si>
  <si>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</si>
  <si>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</si>
  <si>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</si>
  <si>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</si>
  <si>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</si>
  <si>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</si>
  <si>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</si>
  <si>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</si>
  <si>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</si>
  <si>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</si>
  <si>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</si>
  <si>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</si>
  <si>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</si>
  <si>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</si>
  <si>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</si>
  <si>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</si>
  <si>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</si>
  <si>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</si>
  <si>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</si>
  <si>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</si>
  <si>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</si>
  <si>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</si>
  <si>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</si>
  <si>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</si>
  <si>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</si>
  <si>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</si>
  <si>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</si>
  <si>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</si>
  <si>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</si>
  <si>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</si>
  <si>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</si>
  <si>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</si>
  <si>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</si>
  <si>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</si>
  <si>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</si>
  <si>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</si>
  <si>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</si>
  <si>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</si>
  <si>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</si>
  <si>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</si>
  <si>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</si>
  <si>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</si>
  <si>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</si>
  <si>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</si>
  <si>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</si>
  <si>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</si>
  <si>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</si>
  <si>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</si>
  <si>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</si>
  <si>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</si>
  <si>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</si>
  <si>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</si>
  <si>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</si>
  <si>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</si>
  <si>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</si>
  <si>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</si>
  <si>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</si>
  <si>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</si>
  <si>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</si>
  <si>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</si>
  <si>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</si>
  <si>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</si>
  <si>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</si>
  <si>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</si>
  <si>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</si>
  <si>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</si>
  <si>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</si>
  <si>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</si>
  <si>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</si>
  <si>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</si>
  <si>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</si>
  <si>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</si>
  <si>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</si>
  <si>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</si>
  <si>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</si>
  <si>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</si>
  <si>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</si>
  <si>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</si>
  <si>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</si>
  <si>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</si>
  <si>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</si>
  <si>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</si>
  <si>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</si>
  <si>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</si>
  <si>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</si>
  <si>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</si>
  <si>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</si>
  <si>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</si>
  <si>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</si>
  <si>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</si>
  <si>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</si>
  <si>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</si>
  <si>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</si>
  <si>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</si>
  <si>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</si>
  <si>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</si>
  <si>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</si>
  <si>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</si>
  <si>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</si>
  <si>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</si>
  <si>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</si>
  <si>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</si>
  <si>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</si>
  <si>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</si>
  <si>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</si>
  <si>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</si>
  <si>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</si>
  <si>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</si>
  <si>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</si>
  <si>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</si>
  <si>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</si>
  <si>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</si>
  <si>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</si>
  <si>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</si>
  <si>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</si>
  <si>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</si>
  <si>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</si>
  <si>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</si>
  <si>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</si>
  <si>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</si>
  <si>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</si>
  <si>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</si>
  <si>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</si>
  <si>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</si>
  <si>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</si>
  <si>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</si>
  <si>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</si>
  <si>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</si>
  <si>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</si>
  <si>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</si>
  <si>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</si>
  <si>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</si>
  <si>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</si>
  <si>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</si>
  <si>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</si>
  <si>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</si>
  <si>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</si>
  <si>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</si>
  <si>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</si>
  <si>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</si>
  <si>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</si>
  <si>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</si>
  <si>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</si>
  <si>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</si>
  <si>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</si>
  <si>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</si>
  <si>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</si>
  <si>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</si>
  <si>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</si>
  <si>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</si>
  <si>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</si>
  <si>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</si>
  <si>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</si>
  <si>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</si>
  <si>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</si>
  <si>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</si>
  <si>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</si>
  <si>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</si>
  <si>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</si>
  <si>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</si>
  <si>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</si>
  <si>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</si>
  <si>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</si>
  <si>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</si>
  <si>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</si>
  <si>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</si>
  <si>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</si>
  <si>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</si>
  <si>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</si>
  <si>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</si>
  <si>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</si>
  <si>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</si>
  <si>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</si>
  <si>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</si>
  <si>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</si>
  <si>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</si>
  <si>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</si>
  <si>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</si>
  <si>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</si>
  <si>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</si>
  <si>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</si>
  <si>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</si>
  <si>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</si>
  <si>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</si>
  <si>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</si>
  <si>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</si>
  <si>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</si>
  <si>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</si>
  <si>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</si>
  <si>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</si>
  <si>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</si>
  <si>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</si>
  <si>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</si>
  <si>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</si>
  <si>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</si>
  <si>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</si>
  <si>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</si>
  <si>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</si>
  <si>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</si>
  <si>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</si>
  <si>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</si>
  <si>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</si>
  <si>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</si>
  <si>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</si>
  <si>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</si>
  <si>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</si>
  <si>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</si>
  <si>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</si>
  <si>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</si>
  <si>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</si>
  <si>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</si>
  <si>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</si>
  <si>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</si>
  <si>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</si>
  <si>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</si>
  <si>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</si>
  <si>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</si>
  <si>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</si>
  <si>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</si>
  <si>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</si>
  <si>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</si>
  <si>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</si>
  <si>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</si>
  <si>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</si>
  <si>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</si>
  <si>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</si>
  <si>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</si>
  <si>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</si>
  <si>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</si>
  <si>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</si>
  <si>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</si>
  <si>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</si>
  <si>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</si>
  <si>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</si>
  <si>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</si>
  <si>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</si>
  <si>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</si>
  <si>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</si>
  <si>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</si>
  <si>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</si>
  <si>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</si>
  <si>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</si>
  <si>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</si>
  <si>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</si>
  <si>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</si>
  <si>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</si>
  <si>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</si>
  <si>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</si>
  <si>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</si>
  <si>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</si>
  <si>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</si>
  <si>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</si>
  <si>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</si>
  <si>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</si>
  <si>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</si>
  <si>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</si>
  <si>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</si>
  <si>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</si>
  <si>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</si>
  <si>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</si>
  <si>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</si>
  <si>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</si>
  <si>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</si>
  <si>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</si>
  <si>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</si>
  <si>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</si>
  <si>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</si>
  <si>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</si>
  <si>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</si>
  <si>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</si>
  <si>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</si>
  <si>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</si>
  <si>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</si>
  <si>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</si>
  <si>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</si>
  <si>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</si>
  <si>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</si>
  <si>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</si>
  <si>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</si>
  <si>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</si>
  <si>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</si>
  <si>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</si>
  <si>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</si>
  <si>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</si>
  <si>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</si>
  <si>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</si>
  <si>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</si>
  <si>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</si>
  <si>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</si>
  <si>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</si>
  <si>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</si>
  <si>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</si>
  <si>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</si>
  <si>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</si>
  <si>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</si>
  <si>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</si>
  <si>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</si>
  <si>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</si>
  <si>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</si>
  <si>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</si>
  <si>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</si>
  <si>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</si>
  <si>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</si>
  <si>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</si>
  <si>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</si>
  <si>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</si>
  <si>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</si>
  <si>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</si>
  <si>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</si>
  <si>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</si>
  <si>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</si>
  <si>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</si>
  <si>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</si>
  <si>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</si>
  <si>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</si>
  <si>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</si>
  <si>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</si>
  <si>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</si>
  <si>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</si>
  <si>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</si>
  <si>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</si>
  <si>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</si>
  <si>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</si>
  <si>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</si>
  <si>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</si>
  <si>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</si>
  <si>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</si>
  <si>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</si>
  <si>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</si>
  <si>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</si>
  <si>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</si>
  <si>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</si>
  <si>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</si>
  <si>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</si>
  <si>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</si>
  <si>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</si>
  <si>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</si>
  <si>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</si>
  <si>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</si>
  <si>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</si>
  <si>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</si>
  <si>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</si>
  <si>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</si>
  <si>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</si>
  <si>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</si>
  <si>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</si>
  <si>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</si>
  <si>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</si>
  <si>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</si>
  <si>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</si>
  <si>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</si>
  <si>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</si>
  <si>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</si>
  <si>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</si>
  <si>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</si>
  <si>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</si>
  <si>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</si>
  <si>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</si>
  <si>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</si>
  <si>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</si>
  <si>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</si>
  <si>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</si>
  <si>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</si>
  <si>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</si>
  <si>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</si>
  <si>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</si>
  <si>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</si>
  <si>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</si>
  <si>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</si>
  <si>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</si>
  <si>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</si>
  <si>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</si>
  <si>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</si>
  <si>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</si>
  <si>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</si>
  <si>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</si>
  <si>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</si>
  <si>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</si>
  <si>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</si>
  <si>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</si>
  <si>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</si>
  <si>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</si>
  <si>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</si>
  <si>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</si>
  <si>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</si>
  <si>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</si>
  <si>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</si>
  <si>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</si>
  <si>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</si>
  <si>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</si>
  <si>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</si>
  <si>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</si>
  <si>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</si>
  <si>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</si>
  <si>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</si>
  <si>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</si>
  <si>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</si>
  <si>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</si>
  <si>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</si>
  <si>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</si>
  <si>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</si>
  <si>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</si>
  <si>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</si>
  <si>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</si>
  <si>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</si>
  <si>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</si>
  <si>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</si>
  <si>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</si>
  <si>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</si>
  <si>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</si>
  <si>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</si>
  <si>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</si>
  <si>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</si>
  <si>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</si>
  <si>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</si>
  <si>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</si>
  <si>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</si>
  <si>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</si>
  <si>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</si>
  <si>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</si>
  <si>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</si>
  <si>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</si>
  <si>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</si>
  <si>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</si>
  <si>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</si>
  <si>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</si>
  <si>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</si>
  <si>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</si>
  <si>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</si>
  <si>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</si>
  <si>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</si>
  <si>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</si>
  <si>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</si>
  <si>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</si>
  <si>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</si>
  <si>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</si>
  <si>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</si>
  <si>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</si>
  <si>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</si>
  <si>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</si>
  <si>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</si>
  <si>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</si>
  <si>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</si>
  <si>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</si>
  <si>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</si>
  <si>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</si>
  <si>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</si>
  <si>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</si>
  <si>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</si>
  <si>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</si>
  <si>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</si>
  <si>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</si>
  <si>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</si>
  <si>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</si>
  <si>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</si>
  <si>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</si>
  <si>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</si>
  <si>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</si>
  <si>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</si>
  <si>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</si>
  <si>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</si>
  <si>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</si>
  <si>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</si>
  <si>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</si>
  <si>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</si>
  <si>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</si>
  <si>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</si>
  <si>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</si>
  <si>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</si>
  <si>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</si>
  <si>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</si>
  <si>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</si>
  <si>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</si>
  <si>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</si>
  <si>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</si>
  <si>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</si>
  <si>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</si>
  <si>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</si>
  <si>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</si>
  <si>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</si>
  <si>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</si>
  <si>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</si>
  <si>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</si>
  <si>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</si>
  <si>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</si>
  <si>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</si>
  <si>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</si>
  <si>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</si>
  <si>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</si>
  <si>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</si>
  <si>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</si>
  <si>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</si>
  <si>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</si>
  <si>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</si>
  <si>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</si>
  <si>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</si>
  <si>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</si>
  <si>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</si>
  <si>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</si>
  <si>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</si>
  <si>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</si>
  <si>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</si>
  <si>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</si>
  <si>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</si>
  <si>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</si>
  <si>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</si>
  <si>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</si>
  <si>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</si>
  <si>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</si>
  <si>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</si>
  <si>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</si>
  <si>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</si>
  <si>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</si>
  <si>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</si>
  <si>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</si>
  <si>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</si>
  <si>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</si>
  <si>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</si>
  <si>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</si>
  <si>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</si>
  <si>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</si>
  <si>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</si>
  <si>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</si>
  <si>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</si>
  <si>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</si>
  <si>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</si>
  <si>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</si>
  <si>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</si>
  <si>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</si>
  <si>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</si>
  <si>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</si>
  <si>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</si>
  <si>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</si>
  <si>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</si>
  <si>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</si>
  <si>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</si>
  <si>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</si>
  <si>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</si>
  <si>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</si>
  <si>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</si>
  <si>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</si>
  <si>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</si>
  <si>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</si>
  <si>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</si>
  <si>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</si>
  <si>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</si>
  <si>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</si>
  <si>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</si>
  <si>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</si>
  <si>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</si>
  <si>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</si>
  <si>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</si>
  <si>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</si>
  <si>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</si>
  <si>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</si>
  <si>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</si>
  <si>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</si>
  <si>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</si>
  <si>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</si>
  <si>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</si>
  <si>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</si>
  <si>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</si>
  <si>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</si>
  <si>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</si>
  <si>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</si>
  <si>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</si>
  <si>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</si>
  <si>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</si>
  <si>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</si>
  <si>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</si>
  <si>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</si>
  <si>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</si>
  <si>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</si>
  <si>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</si>
  <si>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</si>
  <si>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</si>
  <si>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</si>
  <si>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</si>
  <si>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</si>
  <si>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</si>
  <si>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</si>
  <si>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</si>
  <si>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</si>
  <si>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</si>
  <si>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</si>
  <si>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</si>
  <si>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</si>
  <si>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</si>
  <si>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</si>
  <si>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</si>
  <si>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</si>
  <si>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</si>
  <si>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</si>
  <si>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</si>
  <si>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</si>
  <si>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</si>
  <si>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</si>
  <si>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</si>
  <si>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</si>
  <si>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</si>
  <si>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</si>
  <si>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</si>
  <si>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</si>
  <si>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</si>
  <si>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</si>
  <si>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</si>
  <si>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</si>
  <si>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</si>
  <si>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</si>
  <si>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</si>
  <si>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</si>
  <si>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</si>
  <si>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</si>
  <si>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</si>
  <si>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</si>
  <si>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</si>
  <si>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</si>
  <si>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</si>
  <si>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</si>
  <si>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</si>
  <si>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</si>
  <si>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</si>
  <si>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</si>
  <si>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</si>
  <si>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</si>
  <si>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</si>
  <si>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</si>
  <si>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</si>
  <si>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</si>
  <si>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</si>
  <si>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</si>
  <si>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</si>
  <si>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</si>
  <si>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</si>
  <si>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</si>
  <si>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</si>
  <si>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</si>
  <si>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</si>
  <si>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</si>
  <si>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</si>
  <si>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</si>
  <si>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</si>
  <si>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</si>
  <si>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</si>
  <si>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</si>
  <si>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</si>
  <si>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</si>
  <si>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</si>
  <si>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</si>
  <si>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</si>
  <si>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</si>
  <si>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</si>
  <si>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</si>
  <si>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</si>
  <si>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</si>
  <si>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</si>
  <si>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</si>
  <si>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</si>
  <si>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</si>
  <si>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</si>
  <si>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</si>
  <si>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</si>
  <si>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</si>
  <si>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</si>
  <si>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TP pronto 08h00 / Sem oportunidade de faixa</t>
  </si>
  <si>
    <t>TP pronto 08h20 / Sem oportunidade de faixa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</si>
  <si>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</si>
  <si>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</si>
  <si>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</si>
  <si>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</si>
  <si>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</si>
  <si>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</si>
  <si>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</si>
  <si>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Josenilton</t>
  </si>
  <si>
    <t>ZEV-1</t>
  </si>
  <si>
    <t>ZEM-ZEV</t>
  </si>
  <si>
    <t>ZEMZEV</t>
  </si>
  <si>
    <t>MC13h03 / Sem oportunidade de faixa</t>
  </si>
  <si>
    <t>Concedido intervalo das 09h20 até 11h00, entregue intervalo 09h28, devido condições climáticas.</t>
  </si>
  <si>
    <t>Em deslocamento</t>
  </si>
  <si>
    <t>Aguardando deslocamento do W61 periodo dia/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</si>
  <si>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</si>
  <si>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</si>
  <si>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</si>
  <si>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</si>
  <si>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</si>
  <si>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</si>
  <si>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</si>
  <si>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</si>
  <si>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</si>
  <si>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ZEM130-2</t>
  </si>
  <si>
    <t>130ZYQW/ZEM2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</si>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</sst>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S1" activePane="topRight" state="frozen"/>
      <selection pane="topRight" activeCell="BA562" sqref="BA56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1" t="s">
        <v>953</v>
      </c>
      <c r="C1" s="212"/>
      <c r="D1" s="212"/>
      <c r="E1" s="3"/>
      <c r="F1" s="211" t="s">
        <v>954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221" t="s">
        <v>955</v>
      </c>
      <c r="AJ1" s="222"/>
      <c r="AK1" s="222"/>
      <c r="AL1" s="222"/>
      <c r="AM1" s="223"/>
      <c r="AN1" s="224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2"/>
      <c r="BF1" s="225"/>
      <c r="BG1" s="5"/>
      <c r="BH1" s="226" t="s">
        <v>956</v>
      </c>
      <c r="BI1" s="227"/>
      <c r="BJ1" s="227"/>
      <c r="BK1" s="228"/>
      <c r="BL1" s="5"/>
      <c r="BM1" s="218" t="s">
        <v>957</v>
      </c>
      <c r="BN1" s="219"/>
      <c r="BO1" s="219"/>
      <c r="BP1" s="219"/>
      <c r="BQ1" s="219"/>
      <c r="BR1" s="219"/>
      <c r="BS1" s="220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1" t="s">
        <v>958</v>
      </c>
      <c r="AJ2" s="222"/>
      <c r="AK2" s="222"/>
      <c r="AL2" s="222"/>
      <c r="AM2" s="223"/>
      <c r="AN2" s="224"/>
      <c r="AO2" s="222"/>
      <c r="AP2" s="222"/>
      <c r="AQ2" s="225"/>
      <c r="AR2" s="6"/>
      <c r="AS2" s="221" t="s">
        <v>961</v>
      </c>
      <c r="AT2" s="222"/>
      <c r="AU2" s="222"/>
      <c r="AV2" s="222"/>
      <c r="AW2" s="222"/>
      <c r="AX2" s="222"/>
      <c r="AY2" s="225"/>
      <c r="AZ2" s="6"/>
      <c r="BA2" s="215" t="s">
        <v>962</v>
      </c>
      <c r="BB2" s="217"/>
      <c r="BC2" s="221" t="s">
        <v>959</v>
      </c>
      <c r="BD2" s="222"/>
      <c r="BE2" s="222"/>
      <c r="BF2" s="225"/>
      <c r="BG2" s="5"/>
      <c r="BH2" s="229"/>
      <c r="BI2" s="230"/>
      <c r="BJ2" s="230"/>
      <c r="BK2" s="231"/>
      <c r="BL2" s="5"/>
      <c r="BM2" s="232"/>
      <c r="BN2" s="233"/>
      <c r="BO2" s="233"/>
      <c r="BP2" s="233"/>
      <c r="BQ2" s="233"/>
      <c r="BR2" s="233"/>
      <c r="BS2" s="234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5" t="s">
        <v>963</v>
      </c>
      <c r="AJ3" s="217"/>
      <c r="AK3" s="215" t="s">
        <v>964</v>
      </c>
      <c r="AL3" s="216"/>
      <c r="AM3" s="239"/>
      <c r="AN3" s="240"/>
      <c r="AO3" s="216"/>
      <c r="AP3" s="216"/>
      <c r="AQ3" s="217"/>
      <c r="AR3" s="63"/>
      <c r="AS3" s="237" t="s">
        <v>970</v>
      </c>
      <c r="AT3" s="238"/>
      <c r="AU3" s="237" t="s">
        <v>971</v>
      </c>
      <c r="AV3" s="238"/>
      <c r="AW3" s="237" t="s">
        <v>972</v>
      </c>
      <c r="AX3" s="238"/>
      <c r="AY3" s="63" t="s">
        <v>973</v>
      </c>
      <c r="AZ3" s="63"/>
      <c r="BA3" s="235"/>
      <c r="BB3" s="236"/>
      <c r="BC3" s="215" t="s">
        <v>966</v>
      </c>
      <c r="BD3" s="216"/>
      <c r="BE3" s="216"/>
      <c r="BF3" s="217"/>
      <c r="BG3" s="62"/>
      <c r="BH3" s="229"/>
      <c r="BI3" s="230"/>
      <c r="BJ3" s="230"/>
      <c r="BK3" s="231"/>
      <c r="BL3" s="62"/>
      <c r="BM3" s="218" t="s">
        <v>974</v>
      </c>
      <c r="BN3" s="219"/>
      <c r="BO3" s="219"/>
      <c r="BP3" s="220"/>
      <c r="BQ3" s="218" t="s">
        <v>742</v>
      </c>
      <c r="BR3" s="219"/>
      <c r="BS3" s="220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2</v>
      </c>
      <c r="BI515" s="17"/>
      <c r="BJ515" s="17" t="s">
        <v>1719</v>
      </c>
      <c r="BK515" s="18" t="s">
        <v>1720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1721</v>
      </c>
      <c r="BK516" s="18" t="s">
        <v>1722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1721</v>
      </c>
      <c r="BK517" s="18" t="s">
        <v>1722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1723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1724</v>
      </c>
      <c r="BK518" s="18" t="s">
        <v>1725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1726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1721</v>
      </c>
      <c r="BK519" s="18" t="s">
        <v>1727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1728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1729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1730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1729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1731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1732</v>
      </c>
      <c r="BK528" s="18" t="s">
        <v>1733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>OKOK</v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1737</v>
      </c>
      <c r="BK534" s="18" t="s">
        <v>1738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1739</v>
      </c>
      <c r="W535" s="149" t="s">
        <v>1740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1741</v>
      </c>
      <c r="BK535" s="18" t="s">
        <v>1742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1742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1743</v>
      </c>
      <c r="N536" s="126" t="s">
        <v>1744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1746</v>
      </c>
      <c r="BK536" s="18" t="s">
        <v>1747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1747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1748</v>
      </c>
      <c r="BK537" s="18" t="s">
        <v>1749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1749</v>
      </c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>CCOCirculaçãoIntervaloOportunidade</v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1750</v>
      </c>
      <c r="BK538" s="18" t="s">
        <v>1751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1752</v>
      </c>
      <c r="BK539" s="18" t="s">
        <v>1753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 t="shared" si="54"/>
        <v>0</v>
      </c>
      <c r="AZ542" s="151"/>
      <c r="BA542" s="108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>
        <v>0</v>
      </c>
      <c r="BI542" s="17"/>
      <c r="BJ542" s="17" t="s">
        <v>1754</v>
      </c>
      <c r="BK542" s="18" t="s">
        <v>1754</v>
      </c>
      <c r="BL542" s="16"/>
      <c r="BM542" s="129" t="s">
        <v>440</v>
      </c>
      <c r="BN542" s="129" t="s">
        <v>469</v>
      </c>
      <c r="BO542" s="129" t="s">
        <v>530</v>
      </c>
      <c r="BP542" s="18" t="s">
        <v>1754</v>
      </c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>CCOCirculaçãoIntervaloOportunidade</v>
      </c>
    </row>
    <row r="543" spans="1:72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 t="shared" si="54"/>
        <v>0</v>
      </c>
      <c r="AZ543" s="151"/>
      <c r="BA543" s="108">
        <v>0</v>
      </c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>
        <v>0</v>
      </c>
      <c r="BI543" s="17"/>
      <c r="BJ543" s="17" t="s">
        <v>1755</v>
      </c>
      <c r="BK543" s="18" t="s">
        <v>1755</v>
      </c>
      <c r="BL543" s="16"/>
      <c r="BM543" s="129" t="s">
        <v>440</v>
      </c>
      <c r="BN543" s="129" t="s">
        <v>469</v>
      </c>
      <c r="BO543" s="129" t="s">
        <v>530</v>
      </c>
      <c r="BP543" s="18" t="s">
        <v>1755</v>
      </c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>CCOCirculaçãoIntervaloOportunidade</v>
      </c>
    </row>
    <row r="544" spans="1:72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1756</v>
      </c>
      <c r="J544" s="104">
        <v>70</v>
      </c>
      <c r="K544" s="104">
        <v>82</v>
      </c>
      <c r="L544" s="104" t="s">
        <v>593</v>
      </c>
      <c r="M544" s="126" t="s">
        <v>1757</v>
      </c>
      <c r="N544" s="126" t="s">
        <v>1758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1759</v>
      </c>
      <c r="X544" s="103" t="s">
        <v>421</v>
      </c>
      <c r="Y544" s="128" t="s">
        <v>424</v>
      </c>
      <c r="Z544" s="103"/>
      <c r="AA544" s="104" t="s">
        <v>1760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 t="shared" si="54"/>
        <v>4.166666666666663E-2</v>
      </c>
      <c r="AZ544" s="151"/>
      <c r="BA544" s="108">
        <v>1</v>
      </c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>
        <v>2</v>
      </c>
      <c r="BI544" s="17"/>
      <c r="BJ544" s="17" t="s">
        <v>1761</v>
      </c>
      <c r="BK544" s="18" t="s">
        <v>1762</v>
      </c>
      <c r="BL544" s="16"/>
      <c r="BM544" s="129" t="s">
        <v>445</v>
      </c>
      <c r="BN544" s="129" t="s">
        <v>445</v>
      </c>
      <c r="BO544" s="129" t="s">
        <v>445</v>
      </c>
      <c r="BP544" s="18" t="s">
        <v>593</v>
      </c>
      <c r="BQ544" s="12" t="str">
        <f t="shared" si="56"/>
        <v>Intervalo</v>
      </c>
      <c r="BR544" s="19">
        <f t="shared" si="57"/>
        <v>0.99999999999999911</v>
      </c>
      <c r="BS544" s="19">
        <f t="shared" si="58"/>
        <v>1</v>
      </c>
      <c r="BT544" s="185" t="str">
        <f t="shared" si="59"/>
        <v>OKOK</v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 t="shared" si="54"/>
        <v>0</v>
      </c>
      <c r="AZ547" s="151"/>
      <c r="BA547" s="108">
        <v>0</v>
      </c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 t="s">
        <v>1218</v>
      </c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>CCOCirculaçãoIntervaloOportunidade</v>
      </c>
    </row>
    <row r="548" spans="1:72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 t="shared" si="54"/>
        <v>0</v>
      </c>
      <c r="AZ548" s="151"/>
      <c r="BA548" s="108">
        <v>0</v>
      </c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 t="s">
        <v>1218</v>
      </c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>CCOCirculaçãoIntervaloOportunidade</v>
      </c>
    </row>
    <row r="549" spans="1:72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 t="shared" si="54"/>
        <v>0</v>
      </c>
      <c r="AZ549" s="151"/>
      <c r="BA549" s="108">
        <v>0</v>
      </c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 t="s">
        <v>1218</v>
      </c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>CCOCirculaçãoIntervaloOportunidade</v>
      </c>
    </row>
    <row r="550" spans="1:72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 t="shared" si="54"/>
        <v>0</v>
      </c>
      <c r="AZ550" s="151"/>
      <c r="BA550" s="108">
        <v>0</v>
      </c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 t="s">
        <v>1218</v>
      </c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>CCOCirculaçãoIntervaloOportunidade</v>
      </c>
    </row>
    <row r="551" spans="1:72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1763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 t="shared" si="54"/>
        <v>0</v>
      </c>
      <c r="AZ551" s="151"/>
      <c r="BA551" s="108">
        <v>0</v>
      </c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 t="s">
        <v>1218</v>
      </c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>CCOCirculaçãoIntervaloOportunidade</v>
      </c>
    </row>
    <row r="552" spans="1:72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 t="shared" si="54"/>
        <v>0</v>
      </c>
      <c r="AZ552" s="151"/>
      <c r="BA552" s="108">
        <v>0</v>
      </c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 t="s">
        <v>1218</v>
      </c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>CCOCirculaçãoIntervaloOportunidade</v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 t="shared" si="54"/>
        <v>0</v>
      </c>
      <c r="AZ554" s="151"/>
      <c r="BA554" s="108">
        <v>0</v>
      </c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 t="s">
        <v>1218</v>
      </c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>CCOCirculaçãoIntervaloOportunidade</v>
      </c>
    </row>
    <row r="555" spans="1:72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 t="shared" si="54"/>
        <v>0</v>
      </c>
      <c r="AZ555" s="151"/>
      <c r="BA555" s="108">
        <v>0</v>
      </c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 t="s">
        <v>1218</v>
      </c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>CCOCirculaçãoIntervaloOportunidade</v>
      </c>
    </row>
    <row r="556" spans="1:72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 t="shared" si="54"/>
        <v>0</v>
      </c>
      <c r="AZ556" s="151"/>
      <c r="BA556" s="108">
        <v>0</v>
      </c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 t="s">
        <v>1218</v>
      </c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>CCOCirculaçãoIntervaloOportunidade</v>
      </c>
    </row>
    <row r="557" spans="1:72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1764</v>
      </c>
      <c r="J557" s="104">
        <v>48</v>
      </c>
      <c r="K557" s="104">
        <v>134</v>
      </c>
      <c r="L557" s="104" t="s">
        <v>593</v>
      </c>
      <c r="M557" s="126" t="s">
        <v>1765</v>
      </c>
      <c r="N557" s="126" t="s">
        <v>1766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 t="shared" si="54"/>
        <v>0</v>
      </c>
      <c r="AZ557" s="151"/>
      <c r="BA557" s="108">
        <v>0</v>
      </c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>
        <v>0</v>
      </c>
      <c r="BI557" s="17"/>
      <c r="BJ557" s="17" t="s">
        <v>1128</v>
      </c>
      <c r="BK557" s="18" t="s">
        <v>1767</v>
      </c>
      <c r="BL557" s="16"/>
      <c r="BM557" s="129" t="s">
        <v>440</v>
      </c>
      <c r="BN557" s="129" t="s">
        <v>469</v>
      </c>
      <c r="BO557" s="129" t="s">
        <v>530</v>
      </c>
      <c r="BP557" s="18" t="s">
        <v>1767</v>
      </c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>CCOCirculaçãoIntervaloOportunidade</v>
      </c>
    </row>
    <row r="558" spans="1:72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 t="shared" si="54"/>
        <v>6.944444444444442E-2</v>
      </c>
      <c r="AZ558" s="151"/>
      <c r="BA558" s="108">
        <v>0</v>
      </c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>
        <v>0</v>
      </c>
      <c r="BI558" s="17"/>
      <c r="BJ558" s="17" t="s">
        <v>1768</v>
      </c>
      <c r="BK558" s="18" t="s">
        <v>1768</v>
      </c>
      <c r="BL558" s="16"/>
      <c r="BM558" s="129" t="s">
        <v>447</v>
      </c>
      <c r="BN558" s="129" t="s">
        <v>463</v>
      </c>
      <c r="BO558" s="129" t="s">
        <v>559</v>
      </c>
      <c r="BP558" s="18" t="s">
        <v>1768</v>
      </c>
      <c r="BQ558" s="12" t="str">
        <f t="shared" si="56"/>
        <v>Produção</v>
      </c>
      <c r="BR558" s="19">
        <f t="shared" si="57"/>
        <v>0.99999999999999956</v>
      </c>
      <c r="BS558" s="19">
        <f t="shared" si="58"/>
        <v>0</v>
      </c>
      <c r="BT558" s="185" t="str">
        <f t="shared" si="59"/>
        <v>CondiçõesClimáticaTemperatura</v>
      </c>
    </row>
    <row r="559" spans="1:72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 t="shared" si="54"/>
        <v>6.944444444444442E-2</v>
      </c>
      <c r="AZ559" s="151"/>
      <c r="BA559" s="108">
        <v>0</v>
      </c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>
        <v>0</v>
      </c>
      <c r="BI559" s="17"/>
      <c r="BJ559" s="17" t="s">
        <v>1768</v>
      </c>
      <c r="BK559" s="18" t="s">
        <v>1768</v>
      </c>
      <c r="BL559" s="16"/>
      <c r="BM559" s="129" t="s">
        <v>447</v>
      </c>
      <c r="BN559" s="129" t="s">
        <v>463</v>
      </c>
      <c r="BO559" s="129" t="s">
        <v>559</v>
      </c>
      <c r="BP559" s="18" t="s">
        <v>1768</v>
      </c>
      <c r="BQ559" s="12" t="str">
        <f t="shared" si="56"/>
        <v>Produção</v>
      </c>
      <c r="BR559" s="19">
        <f t="shared" si="57"/>
        <v>0.99999999999999956</v>
      </c>
      <c r="BS559" s="19">
        <f t="shared" si="58"/>
        <v>0</v>
      </c>
      <c r="BT559" s="185" t="str">
        <f t="shared" si="59"/>
        <v>CondiçõesClimáticaTemperatura</v>
      </c>
    </row>
    <row r="560" spans="1:72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 t="shared" si="54"/>
        <v>6.944444444444442E-2</v>
      </c>
      <c r="AZ560" s="151"/>
      <c r="BA560" s="108">
        <v>0</v>
      </c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>
        <v>0</v>
      </c>
      <c r="BI560" s="17"/>
      <c r="BJ560" s="17" t="s">
        <v>1768</v>
      </c>
      <c r="BK560" s="18" t="s">
        <v>1768</v>
      </c>
      <c r="BL560" s="16"/>
      <c r="BM560" s="129" t="s">
        <v>447</v>
      </c>
      <c r="BN560" s="129" t="s">
        <v>463</v>
      </c>
      <c r="BO560" s="129" t="s">
        <v>559</v>
      </c>
      <c r="BP560" s="18" t="s">
        <v>1768</v>
      </c>
      <c r="BQ560" s="12" t="str">
        <f t="shared" si="56"/>
        <v>Produção</v>
      </c>
      <c r="BR560" s="19">
        <f t="shared" si="57"/>
        <v>0.99999999999999956</v>
      </c>
      <c r="BS560" s="19">
        <f t="shared" si="58"/>
        <v>0</v>
      </c>
      <c r="BT560" s="185" t="str">
        <f t="shared" si="59"/>
        <v>CondiçõesClimáticaTemperatura</v>
      </c>
    </row>
    <row r="561" spans="1:72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 t="shared" si="54"/>
        <v>4.166666666666663E-2</v>
      </c>
      <c r="AZ561" s="151"/>
      <c r="BA561" s="108">
        <v>1</v>
      </c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>
        <v>2</v>
      </c>
      <c r="BI561" s="17"/>
      <c r="BJ561" s="17" t="s">
        <v>1769</v>
      </c>
      <c r="BK561" s="18" t="s">
        <v>1769</v>
      </c>
      <c r="BL561" s="16"/>
      <c r="BM561" s="129" t="s">
        <v>445</v>
      </c>
      <c r="BN561" s="129" t="s">
        <v>445</v>
      </c>
      <c r="BO561" s="129" t="s">
        <v>445</v>
      </c>
      <c r="BP561" s="18" t="s">
        <v>593</v>
      </c>
      <c r="BQ561" s="12" t="str">
        <f t="shared" si="56"/>
        <v>Intervalo</v>
      </c>
      <c r="BR561" s="19">
        <f t="shared" si="57"/>
        <v>0.99999999999999911</v>
      </c>
      <c r="BS561" s="19">
        <f t="shared" si="58"/>
        <v>1</v>
      </c>
      <c r="BT561" s="185" t="str">
        <f t="shared" si="59"/>
        <v>OKOK</v>
      </c>
    </row>
    <row r="562" spans="1:72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1764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/>
      <c r="AS562" s="107"/>
      <c r="AT562" s="107"/>
      <c r="AU562" s="135"/>
      <c r="AV562" s="135"/>
      <c r="AW562" s="14"/>
      <c r="AX562" s="14"/>
      <c r="AY562" s="160">
        <f t="shared" si="54"/>
        <v>0</v>
      </c>
      <c r="AZ562" s="151"/>
      <c r="BA562" s="108">
        <v>1</v>
      </c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/>
      <c r="BI562" s="17"/>
      <c r="BJ562" s="17" t="s">
        <v>1770</v>
      </c>
      <c r="BK562" s="18"/>
      <c r="BL562" s="16"/>
      <c r="BM562" s="129"/>
      <c r="BN562" s="129"/>
      <c r="BO562" s="129"/>
      <c r="BP562" s="18"/>
      <c r="BQ562" s="12" t="str">
        <f t="shared" si="56"/>
        <v>Intervalo</v>
      </c>
      <c r="BR562" s="19">
        <f t="shared" si="57"/>
        <v>0</v>
      </c>
      <c r="BS562" s="19">
        <f t="shared" si="58"/>
        <v>1</v>
      </c>
      <c r="BT562" s="185" t="str">
        <f t="shared" si="59"/>
        <v/>
      </c>
    </row>
    <row r="563" spans="1:72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 t="shared" si="54"/>
        <v>0</v>
      </c>
      <c r="AZ563" s="151"/>
      <c r="BA563" s="108">
        <v>0</v>
      </c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 t="s">
        <v>1218</v>
      </c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>CCOCirculaçãoIntervaloOportunidade</v>
      </c>
    </row>
    <row r="564" spans="1:72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 t="shared" si="54"/>
        <v>7.6388888888888895E-2</v>
      </c>
      <c r="AZ564" s="151"/>
      <c r="BA564" s="108">
        <v>40</v>
      </c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>
        <v>2</v>
      </c>
      <c r="BI564" s="17"/>
      <c r="BJ564" s="17" t="s">
        <v>1771</v>
      </c>
      <c r="BK564" s="18" t="s">
        <v>1771</v>
      </c>
      <c r="BL564" s="16"/>
      <c r="BM564" s="129" t="s">
        <v>445</v>
      </c>
      <c r="BN564" s="129" t="s">
        <v>445</v>
      </c>
      <c r="BO564" s="129" t="s">
        <v>445</v>
      </c>
      <c r="BP564" s="18" t="s">
        <v>593</v>
      </c>
      <c r="BQ564" s="12" t="str">
        <f t="shared" si="56"/>
        <v>Aderente</v>
      </c>
      <c r="BR564" s="19">
        <f t="shared" si="57"/>
        <v>1.2222222222222223</v>
      </c>
      <c r="BS564" s="19">
        <f t="shared" si="58"/>
        <v>2.6666666666666665</v>
      </c>
      <c r="BT564" s="185" t="str">
        <f t="shared" si="59"/>
        <v>OKOK</v>
      </c>
    </row>
    <row r="565" spans="1:72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1772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">
        <v>1773</v>
      </c>
      <c r="AO565" s="104">
        <v>53</v>
      </c>
      <c r="AP565" s="104">
        <v>111.5</v>
      </c>
      <c r="AQ565" s="104">
        <f>BS_CONTROLE[[#This Row],[KM - Inicio]]</f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 t="shared" si="54"/>
        <v>8.333333333333337E-2</v>
      </c>
      <c r="AZ565" s="151"/>
      <c r="BA565" s="108">
        <v>3</v>
      </c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5" s="148"/>
      <c r="BG565" s="16"/>
      <c r="BH565" s="17">
        <v>2</v>
      </c>
      <c r="BI565" s="17"/>
      <c r="BJ565" s="17" t="s">
        <v>1774</v>
      </c>
      <c r="BK565" s="18" t="s">
        <v>1774</v>
      </c>
      <c r="BL565" s="16"/>
      <c r="BM565" s="129" t="s">
        <v>445</v>
      </c>
      <c r="BN565" s="129" t="s">
        <v>445</v>
      </c>
      <c r="BO565" s="129" t="s">
        <v>445</v>
      </c>
      <c r="BP565" s="18" t="s">
        <v>593</v>
      </c>
      <c r="BQ565" s="12" t="str">
        <f t="shared" si="56"/>
        <v>Aderente</v>
      </c>
      <c r="BR565" s="19">
        <f t="shared" si="57"/>
        <v>1.3333333333333339</v>
      </c>
      <c r="BS565" s="19">
        <f t="shared" si="58"/>
        <v>3</v>
      </c>
      <c r="BT565" s="185" t="str">
        <f t="shared" si="59"/>
        <v>OKOK</v>
      </c>
    </row>
    <row r="566" spans="1:72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1775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 t="shared" si="54"/>
        <v>0.10416666666666663</v>
      </c>
      <c r="AZ566" s="151"/>
      <c r="BA566" s="108">
        <v>1</v>
      </c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>
        <v>2</v>
      </c>
      <c r="BI566" s="17"/>
      <c r="BJ566" s="17" t="s">
        <v>1441</v>
      </c>
      <c r="BK566" s="18" t="s">
        <v>1776</v>
      </c>
      <c r="BL566" s="16"/>
      <c r="BM566" s="129" t="s">
        <v>445</v>
      </c>
      <c r="BN566" s="129" t="s">
        <v>445</v>
      </c>
      <c r="BO566" s="129" t="s">
        <v>1209</v>
      </c>
      <c r="BP566" s="18" t="s">
        <v>593</v>
      </c>
      <c r="BQ566" s="12" t="str">
        <f t="shared" si="56"/>
        <v>Aderente</v>
      </c>
      <c r="BR566" s="19">
        <f t="shared" si="57"/>
        <v>0.99999999999999956</v>
      </c>
      <c r="BS566" s="19">
        <f t="shared" si="58"/>
        <v>1</v>
      </c>
      <c r="BT566" s="185" t="str">
        <f t="shared" si="59"/>
        <v>OKOK</v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</v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1777</v>
      </c>
      <c r="N568" s="126" t="s">
        <v>1778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1779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 hidden="1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 hidden="1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>V9746076</v>
      </c>
      <c r="B573" s="101">
        <v>46076</v>
      </c>
      <c r="C5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1777</v>
      </c>
      <c r="N573" s="126" t="s">
        <v>1778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1779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Produção e Intervalo</v>
      </c>
      <c r="BR573" s="19">
        <f t="shared" si="57"/>
        <v>0</v>
      </c>
      <c r="BS573" s="19">
        <f t="shared" si="58"/>
        <v>0</v>
      </c>
      <c r="BT573" s="185" t="str">
        <f t="shared" si="59"/>
        <v/>
      </c>
    </row>
    <row r="574" spans="1:72" hidden="1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 hidden="1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 hidden="1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0.375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 hidden="1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0.39583333333333331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 hidden="1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 hidden="1">
      <c r="A582" s="47" t="str">
        <f t="shared" si="55"/>
        <v>ROBSON (TF-701)46076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935</v>
      </c>
      <c r="E582" s="155">
        <v>310</v>
      </c>
      <c r="F582" s="125" t="s">
        <v>779</v>
      </c>
      <c r="G582" s="140" t="str">
        <f>IF(D582="","*",VLOOKUP(F582,BS_ATIVIDADE[],3,FALSE))</f>
        <v>DORMENTE - SUBSTITUIÇÂO</v>
      </c>
      <c r="H582" s="105" t="s">
        <v>593</v>
      </c>
      <c r="I582" s="105" t="s">
        <v>593</v>
      </c>
      <c r="J582" s="104">
        <v>56</v>
      </c>
      <c r="K582" s="104">
        <v>190.3</v>
      </c>
      <c r="L582" s="104">
        <v>190.5</v>
      </c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2" s="105">
        <v>0.375</v>
      </c>
      <c r="P582" s="105">
        <v>8.3333333333333329E-2</v>
      </c>
      <c r="Q582" s="104">
        <v>50</v>
      </c>
      <c r="R582" s="10" t="str">
        <f>IFERROR(_xlfn.XLOOKUP(F582, BS_ATIVIDADE[ATIVIDADE],BS_ATIVIDADE[UNIDADE] ), "*")</f>
        <v>Nº DE DORMENTES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1414</v>
      </c>
      <c r="W582" s="149" t="s">
        <v>1075</v>
      </c>
      <c r="X582" s="103" t="s">
        <v>421</v>
      </c>
      <c r="Y582" s="128"/>
      <c r="Z582" s="103"/>
      <c r="AA582" s="104" t="s">
        <v>593</v>
      </c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PDM - SUBSTITUIÇÃO - DORMENTE</v>
      </c>
      <c r="AJ582" s="9" t="str">
        <f>IF(BS_CONTROLE[[#This Row],[Atividade]]=0, "-", BS_CONTROLE[[#This Row],[Atividade]])</f>
        <v>PDM - SUBSTITUIÇÃO - DORMENTE</v>
      </c>
      <c r="AK582" s="31" t="str">
        <f>BS_CONTROLE[[#This Row],[Local - Partida]]</f>
        <v>-</v>
      </c>
      <c r="AL582" s="31" t="str">
        <f>BS_CONTROLE[[#This Row],[Local - Encerramento]]</f>
        <v>-</v>
      </c>
      <c r="AM582" s="104" t="str">
        <f>IF(BS_CONTROLE[[#This Row],[Entre - Estações]]=0, "-", BS_CONTROLE[[#This Row],[Entre - Estações]])</f>
        <v>ZDY-ZFY</v>
      </c>
      <c r="AN582" s="104" t="str">
        <f>IF(BS_CONTROLE[[#This Row],[SB]]=0, "-", BS_CONTROLE[[#This Row],[SB]])</f>
        <v>189ZFY</v>
      </c>
      <c r="AO582" s="104">
        <f>IF(BS_CONTROLE[[#This Row],[SUB]]=0, "-", BS_CONTROLE[[#This Row],[SUB]])</f>
        <v>56</v>
      </c>
      <c r="AP582" s="104">
        <f>BS_CONTROLE[[#This Row],[KM - Inicio]]</f>
        <v>190.3</v>
      </c>
      <c r="AQ582" s="104">
        <f>BS_CONTROLE[[#This Row],[KM - Inicio]]</f>
        <v>190.3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Nº DE DORMENTES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 hidden="1">
      <c r="A583" s="47" t="str">
        <f t="shared" si="55"/>
        <v>JACIANO (TF-674)46076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895</v>
      </c>
      <c r="E583" s="155"/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1763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 hidden="1">
      <c r="A584" s="47" t="str">
        <f t="shared" ref="A584:A647" si="61">D584&amp;B584</f>
        <v>ROBSON (TP-729)46076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936</v>
      </c>
      <c r="E584" s="155"/>
      <c r="F584" s="125" t="s">
        <v>671</v>
      </c>
      <c r="G584" s="140" t="str">
        <f>IF(D584="","*",VLOOKUP(F584,BS_ATIVIDADE[],3,FALSE))</f>
        <v>LIMPEZA LASTRO</v>
      </c>
      <c r="H584" s="105" t="s">
        <v>593</v>
      </c>
      <c r="I584" s="105" t="s">
        <v>593</v>
      </c>
      <c r="J584" s="104">
        <v>56</v>
      </c>
      <c r="K584" s="104">
        <v>187.58</v>
      </c>
      <c r="L584" s="104" t="s">
        <v>593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4" s="105">
        <v>0.375</v>
      </c>
      <c r="P584" s="105">
        <v>8.3333333333333329E-2</v>
      </c>
      <c r="Q584" s="104">
        <v>10</v>
      </c>
      <c r="R584" s="10" t="str">
        <f>IFERROR(_xlfn.XLOOKUP(F584, BS_ATIVIDADE[ATIVIDADE],BS_ATIVIDADE[UNIDADE] ), "*")</f>
        <v>M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1414</v>
      </c>
      <c r="W584" s="149" t="s">
        <v>1196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LIMPEZA LASTRO</v>
      </c>
      <c r="AJ584" s="9" t="str">
        <f>IF(BS_CONTROLE[[#This Row],[Atividade]]=0, "-", BS_CONTROLE[[#This Row],[Atividade]])</f>
        <v>LIMPEZA LASTRO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ZXP189</v>
      </c>
      <c r="AO584" s="104">
        <f>IF(BS_CONTROLE[[#This Row],[SUB]]=0, "-", BS_CONTROLE[[#This Row],[SUB]])</f>
        <v>56</v>
      </c>
      <c r="AP584" s="104">
        <f>BS_CONTROLE[[#This Row],[KM - Inicio]]</f>
        <v>187.58</v>
      </c>
      <c r="AQ584" s="104">
        <f>BS_CONTROLE[[#This Row],[KM - Inicio]]</f>
        <v>187.58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M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 hidden="1">
      <c r="A587" s="47" t="str">
        <f t="shared" si="61"/>
        <v>V8946076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807</v>
      </c>
      <c r="E587" s="155"/>
      <c r="F587" s="125" t="s">
        <v>698</v>
      </c>
      <c r="G587" s="140" t="str">
        <f>IF(D587="","*",VLOOKUP(F587,BS_ATIVIDADE[],3,FALSE))</f>
        <v>MECANIZAÇÃO - SOCADORA</v>
      </c>
      <c r="H587" s="105" t="s">
        <v>201</v>
      </c>
      <c r="I587" s="105" t="s">
        <v>201</v>
      </c>
      <c r="J587" s="104">
        <v>55</v>
      </c>
      <c r="K587" s="104">
        <v>97.9</v>
      </c>
      <c r="L587" s="104">
        <v>100</v>
      </c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7" s="105">
        <v>0.4375</v>
      </c>
      <c r="P587" s="105">
        <v>8.3333333333333329E-2</v>
      </c>
      <c r="Q587" s="104">
        <v>480</v>
      </c>
      <c r="R587" s="10" t="str">
        <f>IFERROR(_xlfn.XLOOKUP(F587, BS_ATIVIDADE[ATIVIDADE],BS_ATIVIDADE[UNIDADE] ), "*")</f>
        <v>M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7" s="104" t="s">
        <v>1066</v>
      </c>
      <c r="W587" s="149" t="s">
        <v>1661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/>
      <c r="AD587" s="106">
        <v>0.29166666666666669</v>
      </c>
      <c r="AE587" s="104">
        <v>6239</v>
      </c>
      <c r="AF587" s="104">
        <v>6809</v>
      </c>
      <c r="AG587" s="104" t="s">
        <v>593</v>
      </c>
      <c r="AH587" s="15"/>
      <c r="AI587" s="125" t="str">
        <f>IF(BS_CONTROLE[[#This Row],[Atividade]]=0, "-", BS_CONTROLE[[#This Row],[Atividade]])</f>
        <v>MECANIZAÇÃO - SOCADORA</v>
      </c>
      <c r="AJ587" s="9" t="str">
        <f>IF(BS_CONTROLE[[#This Row],[Atividade]]=0, "-", BS_CONTROLE[[#This Row],[Atividade]])</f>
        <v>MECANIZAÇÃO - SOCADORA</v>
      </c>
      <c r="AK587" s="31" t="str">
        <f>BS_CONTROLE[[#This Row],[Local - Partida]]</f>
        <v>102ZKW2</v>
      </c>
      <c r="AL587" s="31" t="str">
        <f>BS_CONTROLE[[#This Row],[Local - Encerramento]]</f>
        <v>102ZKW2</v>
      </c>
      <c r="AM587" s="104" t="str">
        <f>IF(BS_CONTROLE[[#This Row],[Entre - Estações]]=0, "-", BS_CONTROLE[[#This Row],[Entre - Estações]])</f>
        <v>ZKW-ZLU</v>
      </c>
      <c r="AN587" s="104" t="str">
        <f>IF(BS_CONTROLE[[#This Row],[SB]]=0, "-", BS_CONTROLE[[#This Row],[SB]])</f>
        <v>102ZKW2</v>
      </c>
      <c r="AO587" s="104">
        <f>IF(BS_CONTROLE[[#This Row],[SUB]]=0, "-", BS_CONTROLE[[#This Row],[SUB]])</f>
        <v>55</v>
      </c>
      <c r="AP587" s="104">
        <f>BS_CONTROLE[[#This Row],[KM - Inicio]]</f>
        <v>97.9</v>
      </c>
      <c r="AQ587" s="104">
        <f>BS_CONTROLE[[#This Row],[KM - Inicio]]</f>
        <v>97.9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M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 hidden="1">
      <c r="A588" s="47" t="str">
        <f t="shared" si="61"/>
        <v>W6046076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828</v>
      </c>
      <c r="E588" s="155">
        <v>582</v>
      </c>
      <c r="F588" s="125" t="s">
        <v>756</v>
      </c>
      <c r="G588" s="140" t="str">
        <f>IF(D588="","*",VLOOKUP(F588,BS_ATIVIDADE[],3,FALSE))</f>
        <v>DORMENTE - DESCARGA</v>
      </c>
      <c r="H588" s="105" t="s">
        <v>1780</v>
      </c>
      <c r="I588" s="105" t="s">
        <v>1780</v>
      </c>
      <c r="J588" s="104">
        <v>55</v>
      </c>
      <c r="K588" s="104">
        <v>127.4</v>
      </c>
      <c r="L588" s="104">
        <v>137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8" s="126" t="s">
        <v>1781</v>
      </c>
      <c r="O588" s="105">
        <v>0.33333333333333331</v>
      </c>
      <c r="P588" s="105">
        <v>8.3333333333333329E-2</v>
      </c>
      <c r="Q588" s="104">
        <v>1000</v>
      </c>
      <c r="R588" s="10" t="str">
        <f>IFERROR(_xlfn.XLOOKUP(F588, BS_ATIVIDADE[ATIVIDADE],BS_ATIVIDADE[UNIDADE] ), "*")</f>
        <v>Nº DE DORMENTES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1097</v>
      </c>
      <c r="W588" s="149" t="s">
        <v>1581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/>
      <c r="AD588" s="106">
        <v>0.29166666666666669</v>
      </c>
      <c r="AE588" s="104">
        <v>7694</v>
      </c>
      <c r="AF588" s="104" t="s">
        <v>593</v>
      </c>
      <c r="AG588" s="104" t="s">
        <v>593</v>
      </c>
      <c r="AH588" s="15"/>
      <c r="AI588" s="125" t="str">
        <f>IF(BS_CONTROLE[[#This Row],[Atividade]]=0, "-", BS_CONTROLE[[#This Row],[Atividade]])</f>
        <v>PDM - DESCARGA - DORMENTE</v>
      </c>
      <c r="AJ588" s="9" t="str">
        <f>IF(BS_CONTROLE[[#This Row],[Atividade]]=0, "-", BS_CONTROLE[[#This Row],[Atividade]])</f>
        <v>PDM - DESCARGA - DORMENTE</v>
      </c>
      <c r="AK588" s="31" t="str">
        <f>BS_CONTROLE[[#This Row],[Local - Partida]]</f>
        <v>ZEM130-2</v>
      </c>
      <c r="AL588" s="31" t="str">
        <f>BS_CONTROLE[[#This Row],[Local - Encerramento]]</f>
        <v>ZEM130-2</v>
      </c>
      <c r="AM588" s="104" t="str">
        <f>IF(BS_CONTROLE[[#This Row],[Entre - Estações]]=0, "-", BS_CONTROLE[[#This Row],[Entre - Estações]])</f>
        <v>ZWI-ZEM</v>
      </c>
      <c r="AN588" s="104" t="str">
        <f>IF(BS_CONTROLE[[#This Row],[SB]]=0, "-", BS_CONTROLE[[#This Row],[SB]])</f>
        <v>130ZYQW/ZEM2</v>
      </c>
      <c r="AO588" s="104">
        <f>IF(BS_CONTROLE[[#This Row],[SUB]]=0, "-", BS_CONTROLE[[#This Row],[SUB]])</f>
        <v>55</v>
      </c>
      <c r="AP588" s="104">
        <f>BS_CONTROLE[[#This Row],[KM - Inicio]]</f>
        <v>127.4</v>
      </c>
      <c r="AQ588" s="104">
        <f>BS_CONTROLE[[#This Row],[KM - Inicio]]</f>
        <v>127.4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Nº DE DORMENTES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>WALTER (TP-810)46076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947</v>
      </c>
      <c r="E590" s="155">
        <v>584</v>
      </c>
      <c r="F590" s="125" t="s">
        <v>726</v>
      </c>
      <c r="G590" s="140" t="str">
        <f>IF(D590="","*",VLOOKUP(F590,BS_ATIVIDADE[],3,FALSE))</f>
        <v>MODERNIZAÇÃO</v>
      </c>
      <c r="H590" s="105" t="s">
        <v>593</v>
      </c>
      <c r="I590" s="105" t="s">
        <v>593</v>
      </c>
      <c r="J590" s="104">
        <v>48</v>
      </c>
      <c r="K590" s="104">
        <v>155.62299999999999</v>
      </c>
      <c r="L590" s="104" t="s">
        <v>593</v>
      </c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0" s="126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0" s="105">
        <v>0.35416666666666669</v>
      </c>
      <c r="P590" s="105">
        <v>6.9444444444444448E-2</v>
      </c>
      <c r="Q590" s="104">
        <v>1</v>
      </c>
      <c r="R590" s="10" t="str">
        <f>IFERROR(_xlfn.XLOOKUP(F590, BS_ATIVIDADE[ATIVIDADE],BS_ATIVIDADE[UNIDADE] ), "*")</f>
        <v>Nº DE SOLDA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1060</v>
      </c>
      <c r="X590" s="103" t="s">
        <v>421</v>
      </c>
      <c r="Y590" s="128"/>
      <c r="Z590" s="103"/>
      <c r="AA590" s="104" t="s">
        <v>593</v>
      </c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MODERNIZAÇÃO - SOLDA</v>
      </c>
      <c r="AJ590" s="9" t="str">
        <f>IF(BS_CONTROLE[[#This Row],[Atividade]]=0, "-", BS_CONTROLE[[#This Row],[Atividade]])</f>
        <v>MODERNIZAÇÃO - SOLDA</v>
      </c>
      <c r="AK590" s="31" t="str">
        <f>BS_CONTROLE[[#This Row],[Local - Partida]]</f>
        <v>-</v>
      </c>
      <c r="AL590" s="31" t="str">
        <f>BS_CONTROLE[[#This Row],[Local - Encerramento]]</f>
        <v>-</v>
      </c>
      <c r="AM590" s="104" t="str">
        <f>IF(BS_CONTROLE[[#This Row],[Entre - Estações]]=0, "-", BS_CONTROLE[[#This Row],[Entre - Estações]])</f>
        <v>ZRB-ZEV</v>
      </c>
      <c r="AN590" s="104">
        <f>IF(BS_CONTROLE[[#This Row],[SB]]=0, "-", BS_CONTROLE[[#This Row],[SB]])</f>
        <v>1561551</v>
      </c>
      <c r="AO590" s="104">
        <f>IF(BS_CONTROLE[[#This Row],[SUB]]=0, "-", BS_CONTROLE[[#This Row],[SUB]])</f>
        <v>48</v>
      </c>
      <c r="AP590" s="104">
        <f>BS_CONTROLE[[#This Row],[KM - Inicio]]</f>
        <v>155.62299999999999</v>
      </c>
      <c r="AQ590" s="104">
        <f>BS_CONTROLE[[#This Row],[KM - Inicio]]</f>
        <v>155.62299999999999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Nº DE SOLDA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 hidden="1">
      <c r="A591" s="47" t="str">
        <f t="shared" si="61"/>
        <v>ADENISON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849</v>
      </c>
      <c r="E591" s="155">
        <v>585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155.691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155.691</v>
      </c>
      <c r="AQ591" s="104">
        <f>BS_CONTROLE[[#This Row],[KM - Inicio]]</f>
        <v>155.691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 hidden="1">
      <c r="A592" s="47" t="str">
        <f t="shared" si="61"/>
        <v>MATEUS (TP-809)46076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921</v>
      </c>
      <c r="E592" s="155">
        <v>586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156.005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1571561</v>
      </c>
      <c r="AO592" s="104">
        <f>IF(BS_CONTROLE[[#This Row],[SUB]]=0, "-", BS_CONTROLE[[#This Row],[SUB]])</f>
        <v>48</v>
      </c>
      <c r="AP592" s="104">
        <f>BS_CONTROLE[[#This Row],[KM - Inicio]]</f>
        <v>156.005</v>
      </c>
      <c r="AQ592" s="104">
        <f>BS_CONTROLE[[#This Row],[KM - Inicio]]</f>
        <v>156.005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/>
      <c r="AF594" s="104"/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 hidden="1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0.3125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1736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/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 hidden="1">
      <c r="A596" s="47" t="str">
        <f t="shared" si="61"/>
        <v>HUELTON (TP-725)46076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 t="s">
        <v>891</v>
      </c>
      <c r="E596" s="155">
        <v>557</v>
      </c>
      <c r="F596" s="125" t="s">
        <v>775</v>
      </c>
      <c r="G596" s="140" t="str">
        <f>IF(D596="","*",VLOOKUP(F596,BS_ATIVIDADE[],3,FALSE))</f>
        <v>SOLDA</v>
      </c>
      <c r="H596" s="105" t="s">
        <v>593</v>
      </c>
      <c r="I596" s="105" t="s">
        <v>593</v>
      </c>
      <c r="J596" s="104">
        <v>92</v>
      </c>
      <c r="K596" s="104">
        <v>106.7</v>
      </c>
      <c r="L596" s="104" t="s">
        <v>593</v>
      </c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6" s="126" t="s">
        <v>337</v>
      </c>
      <c r="O596" s="105">
        <v>0.41666666666666669</v>
      </c>
      <c r="P596" s="105">
        <v>6.25E-2</v>
      </c>
      <c r="Q596" s="104">
        <v>15</v>
      </c>
      <c r="R596" s="10" t="str">
        <f>IFERROR(_xlfn.XLOOKUP(F596, BS_ATIVIDADE[ATIVIDADE],BS_ATIVIDADE[UNIDADE] ), "*")</f>
        <v>Nº DE SOLDA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4" t="s">
        <v>1109</v>
      </c>
      <c r="W596" s="149" t="s">
        <v>1060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PDM - SOLDA</v>
      </c>
      <c r="AJ596" s="9" t="str">
        <f>IF(BS_CONTROLE[[#This Row],[Atividade]]=0, "-", BS_CONTROLE[[#This Row],[Atividade]])</f>
        <v>PDM - SOLDA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4" t="str">
        <f>IF(BS_CONTROLE[[#This Row],[Entre - Estações]]=0, "-", BS_CONTROLE[[#This Row],[Entre - Estações]])</f>
        <v>ZPT</v>
      </c>
      <c r="AN596" s="104" t="str">
        <f>IF(BS_CONTROLE[[#This Row],[SB]]=0, "-", BS_CONTROLE[[#This Row],[SB]])</f>
        <v>ZPT2</v>
      </c>
      <c r="AO596" s="104">
        <f>IF(BS_CONTROLE[[#This Row],[SUB]]=0, "-", BS_CONTROLE[[#This Row],[SUB]])</f>
        <v>92</v>
      </c>
      <c r="AP596" s="104">
        <f>BS_CONTROLE[[#This Row],[KM - Inicio]]</f>
        <v>106.7</v>
      </c>
      <c r="AQ596" s="104">
        <f>BS_CONTROLE[[#This Row],[KM - Inicio]]</f>
        <v>106.7</v>
      </c>
      <c r="AR596" s="107"/>
      <c r="AS596" s="107"/>
      <c r="AT596" s="107"/>
      <c r="AU596" s="135"/>
      <c r="AV596" s="135"/>
      <c r="AW596" s="14"/>
      <c r="AX596" s="14"/>
      <c r="AY596" s="160">
        <f t="shared" si="60"/>
        <v>0</v>
      </c>
      <c r="AZ596" s="151"/>
      <c r="BA596" s="108"/>
      <c r="BB596" s="10" t="str">
        <f>IFERROR(_xlfn.XLOOKUP(AI596, BS_ATIVIDADE[ATIVIDADE],BS_ATIVIDADE[UNIDADE] ), "*")</f>
        <v>Nº DE SOLDA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Produção e Intervalo</v>
      </c>
      <c r="BR596" s="19">
        <f t="shared" si="63"/>
        <v>0</v>
      </c>
      <c r="BS596" s="19">
        <f t="shared" si="64"/>
        <v>0</v>
      </c>
      <c r="BT596" s="185" t="str">
        <f t="shared" si="65"/>
        <v/>
      </c>
    </row>
    <row r="597" spans="1:72" hidden="1">
      <c r="A597" s="47" t="str">
        <f t="shared" si="61"/>
        <v>DIEGO (TF-42)46076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 t="s">
        <v>872</v>
      </c>
      <c r="E597" s="155">
        <v>492</v>
      </c>
      <c r="F597" s="125" t="s">
        <v>671</v>
      </c>
      <c r="G597" s="140" t="str">
        <f>IF(D597="","*",VLOOKUP(F597,BS_ATIVIDADE[],3,FALSE))</f>
        <v>LIMPEZA LASTRO</v>
      </c>
      <c r="H597" s="105" t="s">
        <v>593</v>
      </c>
      <c r="I597" s="105" t="s">
        <v>593</v>
      </c>
      <c r="J597" s="104">
        <v>53</v>
      </c>
      <c r="K597" s="104">
        <v>109.25</v>
      </c>
      <c r="L597" s="104" t="s">
        <v>593</v>
      </c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97" s="105">
        <v>0.41666666666666669</v>
      </c>
      <c r="P597" s="105">
        <v>6.25E-2</v>
      </c>
      <c r="Q597" s="104">
        <v>15</v>
      </c>
      <c r="R597" s="10" t="str">
        <f>IFERROR(_xlfn.XLOOKUP(F597, BS_ATIVIDADE[ATIVIDADE],BS_ATIVIDADE[UNIDADE] ), "*")</f>
        <v>M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97" s="104" t="s">
        <v>1698</v>
      </c>
      <c r="W597" s="149" t="s">
        <v>1196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LIMPEZA LASTRO</v>
      </c>
      <c r="AJ597" s="9" t="str">
        <f>IF(BS_CONTROLE[[#This Row],[Atividade]]=0, "-", BS_CONTROLE[[#This Row],[Atividade]])</f>
        <v>LIMPEZA LASTRO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4" t="str">
        <f>IF(BS_CONTROLE[[#This Row],[Entre - Estações]]=0, "-", BS_CONTROLE[[#This Row],[Entre - Estações]])</f>
        <v>PAT-ZGM</v>
      </c>
      <c r="AN597" s="104" t="str">
        <f>IF(BS_CONTROLE[[#This Row],[SB]]=0, "-", BS_CONTROLE[[#This Row],[SB]])</f>
        <v>PAT1102</v>
      </c>
      <c r="AO597" s="104">
        <f>IF(BS_CONTROLE[[#This Row],[SUB]]=0, "-", BS_CONTROLE[[#This Row],[SUB]])</f>
        <v>53</v>
      </c>
      <c r="AP597" s="104">
        <f>BS_CONTROLE[[#This Row],[KM - Inicio]]</f>
        <v>109.25</v>
      </c>
      <c r="AQ597" s="104">
        <f>BS_CONTROLE[[#This Row],[KM - Inicio]]</f>
        <v>109.25</v>
      </c>
      <c r="AR597" s="107"/>
      <c r="AS597" s="107"/>
      <c r="AT597" s="107"/>
      <c r="AU597" s="135"/>
      <c r="AV597" s="135"/>
      <c r="AW597" s="14"/>
      <c r="AX597" s="14"/>
      <c r="AY597" s="160">
        <f t="shared" si="60"/>
        <v>0</v>
      </c>
      <c r="AZ597" s="151"/>
      <c r="BA597" s="108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Produção e Intervalo</v>
      </c>
      <c r="BR597" s="19">
        <f t="shared" si="63"/>
        <v>0</v>
      </c>
      <c r="BS597" s="19">
        <f t="shared" si="64"/>
        <v>0</v>
      </c>
      <c r="BT597" s="185" t="str">
        <f t="shared" si="65"/>
        <v/>
      </c>
    </row>
    <row r="598" spans="1:72" hidden="1">
      <c r="A598" s="47" t="str">
        <f t="shared" si="61"/>
        <v>EXPANSÃO TURMA 146076</v>
      </c>
      <c r="B598" s="101">
        <v>46076</v>
      </c>
      <c r="C5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8" s="103" t="s">
        <v>594</v>
      </c>
      <c r="E598" s="155">
        <v>559</v>
      </c>
      <c r="F598" s="125" t="s">
        <v>654</v>
      </c>
      <c r="G598" s="140" t="str">
        <f>IF(D598="","*",VLOOKUP(F598,BS_ATIVIDADE[],3,FALSE))</f>
        <v>EXPANSÃO</v>
      </c>
      <c r="H598" s="105" t="s">
        <v>593</v>
      </c>
      <c r="I598" s="105" t="s">
        <v>593</v>
      </c>
      <c r="J598" s="104">
        <v>30</v>
      </c>
      <c r="K598" s="104">
        <v>111.98</v>
      </c>
      <c r="L598" s="104" t="s">
        <v>593</v>
      </c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98" s="126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598" s="105">
        <v>0.35416666666666669</v>
      </c>
      <c r="P598" s="105">
        <v>6.25E-2</v>
      </c>
      <c r="Q598" s="104">
        <v>1</v>
      </c>
      <c r="R598" s="10" t="str">
        <f>IFERROR(_xlfn.XLOOKUP(F598, BS_ATIVIDADE[ATIVIDADE],BS_ATIVIDADE[UNIDADE] ), "*")</f>
        <v>Nº DE SOLDA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98" s="104" t="s">
        <v>1118</v>
      </c>
      <c r="W598" s="149" t="s">
        <v>1060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EXPANSÃO - SOLDA</v>
      </c>
      <c r="AJ598" s="9" t="str">
        <f>IF(BS_CONTROLE[[#This Row],[Atividade]]=0, "-", BS_CONTROLE[[#This Row],[Atividade]])</f>
        <v>EXPANSÃO - SOLDA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4" t="str">
        <f>IF(BS_CONTROLE[[#This Row],[Entre - Estações]]=0, "-", BS_CONTROLE[[#This Row],[Entre - Estações]])</f>
        <v>109-ZGM</v>
      </c>
      <c r="AN598" s="104">
        <f>IF(BS_CONTROLE[[#This Row],[SB]]=0, "-", BS_CONTROLE[[#This Row],[SB]])</f>
        <v>1131121</v>
      </c>
      <c r="AO598" s="104">
        <f>IF(BS_CONTROLE[[#This Row],[SUB]]=0, "-", BS_CONTROLE[[#This Row],[SUB]])</f>
        <v>30</v>
      </c>
      <c r="AP598" s="104">
        <f>BS_CONTROLE[[#This Row],[KM - Inicio]]</f>
        <v>111.98</v>
      </c>
      <c r="AQ598" s="104">
        <f>BS_CONTROLE[[#This Row],[KM - Inicio]]</f>
        <v>111.98</v>
      </c>
      <c r="AR598" s="107"/>
      <c r="AS598" s="107"/>
      <c r="AT598" s="107"/>
      <c r="AU598" s="135"/>
      <c r="AV598" s="135"/>
      <c r="AW598" s="14"/>
      <c r="AX598" s="14"/>
      <c r="AY598" s="160">
        <f t="shared" si="60"/>
        <v>0</v>
      </c>
      <c r="AZ598" s="151"/>
      <c r="BA598" s="108"/>
      <c r="BB598" s="10" t="str">
        <f>IFERROR(_xlfn.XLOOKUP(AI598, BS_ATIVIDADE[ATIVIDADE],BS_ATIVIDADE[UNIDADE] ), "*")</f>
        <v>Nº DE SOLDA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Produção e Intervalo</v>
      </c>
      <c r="BR598" s="19">
        <f t="shared" si="63"/>
        <v>0</v>
      </c>
      <c r="BS598" s="19">
        <f t="shared" si="64"/>
        <v>0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1782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1783</v>
      </c>
      <c r="C4" s="156" t="s">
        <v>1784</v>
      </c>
      <c r="D4" s="156" t="s">
        <v>1785</v>
      </c>
      <c r="E4" s="156" t="s">
        <v>1786</v>
      </c>
      <c r="F4" s="156" t="s">
        <v>4</v>
      </c>
      <c r="G4" s="156" t="s">
        <v>1787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1788</v>
      </c>
      <c r="C6" s="157">
        <v>407867</v>
      </c>
      <c r="D6" s="157" t="s">
        <v>1789</v>
      </c>
      <c r="E6" s="157" t="s">
        <v>826</v>
      </c>
      <c r="F6" s="157" t="s">
        <v>1790</v>
      </c>
      <c r="G6" s="158"/>
    </row>
    <row r="7" spans="2:7">
      <c r="B7" s="177" t="s">
        <v>1791</v>
      </c>
      <c r="C7" s="177">
        <v>293644</v>
      </c>
      <c r="D7" s="177" t="s">
        <v>1792</v>
      </c>
      <c r="E7" s="177" t="s">
        <v>826</v>
      </c>
      <c r="F7" s="177" t="s">
        <v>1790</v>
      </c>
      <c r="G7" s="178" t="s">
        <v>1793</v>
      </c>
    </row>
    <row r="8" spans="2:7">
      <c r="B8" s="157" t="s">
        <v>1794</v>
      </c>
      <c r="C8" s="157">
        <v>256790</v>
      </c>
      <c r="D8" s="157" t="s">
        <v>1795</v>
      </c>
      <c r="E8" s="157" t="s">
        <v>827</v>
      </c>
      <c r="F8" s="157" t="s">
        <v>1796</v>
      </c>
      <c r="G8" s="158">
        <v>46357</v>
      </c>
    </row>
    <row r="9" spans="2:7" ht="29.25">
      <c r="B9" s="157" t="s">
        <v>1797</v>
      </c>
      <c r="C9" s="157"/>
      <c r="D9" s="157"/>
      <c r="E9" s="157" t="s">
        <v>827</v>
      </c>
      <c r="F9" s="157" t="s">
        <v>1796</v>
      </c>
      <c r="G9" s="158" t="s">
        <v>1798</v>
      </c>
    </row>
    <row r="10" spans="2:7">
      <c r="B10" s="157" t="s">
        <v>1799</v>
      </c>
      <c r="C10" s="157">
        <v>265193</v>
      </c>
      <c r="D10" s="157" t="s">
        <v>1800</v>
      </c>
      <c r="E10" s="157" t="s">
        <v>828</v>
      </c>
      <c r="F10" s="157" t="s">
        <v>54</v>
      </c>
      <c r="G10" s="157" t="s">
        <v>1801</v>
      </c>
    </row>
    <row r="11" spans="2:7">
      <c r="B11" s="157" t="s">
        <v>1802</v>
      </c>
      <c r="C11" s="157">
        <v>293716</v>
      </c>
      <c r="D11" s="157" t="s">
        <v>1803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1804</v>
      </c>
      <c r="C12" s="157">
        <v>257258</v>
      </c>
      <c r="D12" s="157" t="s">
        <v>1805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1806</v>
      </c>
      <c r="C13" s="157">
        <v>371147</v>
      </c>
      <c r="D13" s="157" t="s">
        <v>1807</v>
      </c>
      <c r="E13" s="157" t="s">
        <v>829</v>
      </c>
      <c r="F13" s="157" t="s">
        <v>71</v>
      </c>
      <c r="G13" s="157" t="s">
        <v>1801</v>
      </c>
    </row>
    <row r="14" spans="2:7">
      <c r="B14" s="157" t="s">
        <v>1808</v>
      </c>
      <c r="C14" s="157">
        <v>259230</v>
      </c>
      <c r="D14" s="157" t="s">
        <v>1809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1810</v>
      </c>
      <c r="C15" s="157">
        <v>370705</v>
      </c>
      <c r="D15" s="157"/>
      <c r="E15" s="157" t="s">
        <v>829</v>
      </c>
      <c r="F15" s="157" t="s">
        <v>71</v>
      </c>
      <c r="G15" s="157" t="s">
        <v>1801</v>
      </c>
    </row>
    <row r="16" spans="2:7" ht="29.25">
      <c r="B16" s="157" t="s">
        <v>1811</v>
      </c>
      <c r="C16" s="157">
        <v>258542</v>
      </c>
      <c r="D16" s="157" t="s">
        <v>1812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1813</v>
      </c>
      <c r="C17" s="157">
        <v>257050</v>
      </c>
      <c r="D17" s="157" t="s">
        <v>1814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8" sqref="D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1815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1816</v>
      </c>
      <c r="D4" s="159" t="s">
        <v>1817</v>
      </c>
      <c r="E4" s="159" t="s">
        <v>1818</v>
      </c>
      <c r="F4" s="156" t="s">
        <v>1819</v>
      </c>
      <c r="G4" s="159" t="s">
        <v>1820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1821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1822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1821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1821</v>
      </c>
      <c r="G9" s="192" t="s">
        <v>1823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1821</v>
      </c>
      <c r="G10" s="162"/>
    </row>
    <row r="11" spans="2:7" ht="19.5" customHeight="1">
      <c r="B11" s="162" t="s">
        <v>1824</v>
      </c>
      <c r="C11" s="162">
        <v>9038</v>
      </c>
      <c r="D11" s="163">
        <v>46070</v>
      </c>
      <c r="E11" s="162">
        <v>9637</v>
      </c>
      <c r="F11" s="164" t="s">
        <v>1825</v>
      </c>
      <c r="G11" s="162"/>
    </row>
    <row r="12" spans="2:7" ht="19.5" customHeight="1">
      <c r="B12" s="162" t="s">
        <v>752</v>
      </c>
      <c r="C12" s="162" t="s">
        <v>1826</v>
      </c>
      <c r="D12" s="163">
        <v>46066</v>
      </c>
      <c r="E12" s="162">
        <v>9500</v>
      </c>
      <c r="F12" s="164" t="s">
        <v>1827</v>
      </c>
      <c r="G12" s="162"/>
    </row>
    <row r="13" spans="2:7" ht="19.5" customHeight="1">
      <c r="B13" s="162" t="s">
        <v>752</v>
      </c>
      <c r="C13" s="162" t="s">
        <v>1828</v>
      </c>
      <c r="D13" s="163">
        <v>46066</v>
      </c>
      <c r="E13" s="162">
        <v>10500</v>
      </c>
      <c r="F13" s="164" t="s">
        <v>1827</v>
      </c>
      <c r="G13" s="162"/>
    </row>
    <row r="14" spans="2:7" ht="19.5" customHeight="1">
      <c r="B14" s="162" t="s">
        <v>752</v>
      </c>
      <c r="C14" s="162" t="s">
        <v>1829</v>
      </c>
      <c r="D14" s="163">
        <v>46066</v>
      </c>
      <c r="E14" s="162">
        <v>9000</v>
      </c>
      <c r="F14" s="164" t="s">
        <v>1827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1830</v>
      </c>
      <c r="D5" s="245"/>
      <c r="E5" s="245"/>
      <c r="F5" s="245"/>
      <c r="G5" s="245"/>
      <c r="H5" s="245"/>
      <c r="I5" s="245"/>
      <c r="J5" s="246"/>
      <c r="K5" s="247" t="s">
        <v>1831</v>
      </c>
      <c r="L5" s="248"/>
      <c r="M5" s="248"/>
      <c r="N5" s="248"/>
      <c r="O5" s="249" t="s">
        <v>1832</v>
      </c>
      <c r="P5" s="250"/>
    </row>
    <row r="6" spans="1:16" s="73" customFormat="1" ht="15" customHeight="1">
      <c r="A6" s="65" t="s">
        <v>1833</v>
      </c>
      <c r="B6" s="74" t="s">
        <v>1834</v>
      </c>
      <c r="C6" s="75" t="s">
        <v>995</v>
      </c>
      <c r="D6" s="76" t="s">
        <v>996</v>
      </c>
      <c r="E6" s="75" t="s">
        <v>1835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1836</v>
      </c>
      <c r="M6" s="79" t="s">
        <v>611</v>
      </c>
      <c r="N6" s="80" t="s">
        <v>990</v>
      </c>
      <c r="O6" s="154" t="s">
        <v>1033</v>
      </c>
      <c r="P6" s="132" t="s">
        <v>1837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>
        <f>IF(SP_SUL!B573="","*",SP_SUL!B573)</f>
        <v>46076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0.375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0.39583333333333331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ROBSON (TF-701)</v>
      </c>
      <c r="F582" s="82" t="str">
        <f>IF(SP_SUL!H582="","*",SP_SUL!H582)</f>
        <v>-</v>
      </c>
      <c r="G582" s="82" t="str">
        <f>IF(SP_SUL!M582="","*",SP_SUL!M582)</f>
        <v>ZDY-ZFY</v>
      </c>
      <c r="H582" s="115">
        <f>IF(SP_SUL!K582="","*",SP_SUL!K582)</f>
        <v>190.3</v>
      </c>
      <c r="I582" s="112">
        <f>IF(SP_SUL!O582="","*",SP_SUL!O582)</f>
        <v>0.375</v>
      </c>
      <c r="J582" s="112">
        <f>IF(SP_SUL!P582="","*",SP_SUL!P582)</f>
        <v>8.3333333333333329E-2</v>
      </c>
      <c r="K582" s="82" t="str">
        <f>IF(SP_SUL!AK582="","*",SP_SUL!AK582)</f>
        <v>-</v>
      </c>
      <c r="L582" s="82" t="str">
        <f>IF(SP_SUL!AM582="","*",SP_SUL!AM582)</f>
        <v>ZDY-ZFY</v>
      </c>
      <c r="M582" s="82">
        <f>IF(SP_SUL!AP582="","*",SP_SUL!AP582)</f>
        <v>190.3</v>
      </c>
      <c r="N582" s="82" t="str">
        <f>IF(SP_SUL!AM582="","*",SP_SUL!AM582)</f>
        <v>ZDY-ZFY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JACIANO (TF-674)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ROBSON (TP-729)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187.58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187.58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ZKE-ZEV</v>
      </c>
      <c r="E587" s="82" t="str">
        <f>IF(SP_SUL!D587="","*",SP_SUL!D587)</f>
        <v>V89</v>
      </c>
      <c r="F587" s="82" t="str">
        <f>IF(SP_SUL!H587="","*",SP_SUL!H587)</f>
        <v>102ZKW2</v>
      </c>
      <c r="G587" s="82" t="str">
        <f>IF(SP_SUL!M587="","*",SP_SUL!M587)</f>
        <v>ZKW-ZLU</v>
      </c>
      <c r="H587" s="115">
        <f>IF(SP_SUL!K587="","*",SP_SUL!K587)</f>
        <v>97.9</v>
      </c>
      <c r="I587" s="112">
        <f>IF(SP_SUL!O587="","*",SP_SUL!O587)</f>
        <v>0.4375</v>
      </c>
      <c r="J587" s="112">
        <f>IF(SP_SUL!P587="","*",SP_SUL!P587)</f>
        <v>8.3333333333333329E-2</v>
      </c>
      <c r="K587" s="82" t="str">
        <f>IF(SP_SUL!AK587="","*",SP_SUL!AK587)</f>
        <v>102ZKW2</v>
      </c>
      <c r="L587" s="82" t="str">
        <f>IF(SP_SUL!AM587="","*",SP_SUL!AM587)</f>
        <v>ZKW-ZLU</v>
      </c>
      <c r="M587" s="82">
        <f>IF(SP_SUL!AP587="","*",SP_SUL!AP587)</f>
        <v>97.9</v>
      </c>
      <c r="N587" s="82" t="str">
        <f>IF(SP_SUL!AM587="","*",SP_SUL!AM587)</f>
        <v>ZKW-ZLU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W60</v>
      </c>
      <c r="F588" s="82" t="str">
        <f>IF(SP_SUL!H588="","*",SP_SUL!H588)</f>
        <v>ZEM130-2</v>
      </c>
      <c r="G588" s="82" t="str">
        <f>IF(SP_SUL!M588="","*",SP_SUL!M588)</f>
        <v>ZWI-ZEM</v>
      </c>
      <c r="H588" s="115">
        <f>IF(SP_SUL!K588="","*",SP_SUL!K588)</f>
        <v>127.4</v>
      </c>
      <c r="I588" s="112">
        <f>IF(SP_SUL!O588="","*",SP_SUL!O588)</f>
        <v>0.33333333333333331</v>
      </c>
      <c r="J588" s="112">
        <f>IF(SP_SUL!P588="","*",SP_SUL!P588)</f>
        <v>8.3333333333333329E-2</v>
      </c>
      <c r="K588" s="82" t="str">
        <f>IF(SP_SUL!AK588="","*",SP_SUL!AK588)</f>
        <v>ZEM130-2</v>
      </c>
      <c r="L588" s="82" t="str">
        <f>IF(SP_SUL!AM588="","*",SP_SUL!AM588)</f>
        <v>ZWI-ZEM</v>
      </c>
      <c r="M588" s="82">
        <f>IF(SP_SUL!AP588="","*",SP_SUL!AP588)</f>
        <v>127.4</v>
      </c>
      <c r="N588" s="82" t="str">
        <f>IF(SP_SUL!AM588="","*",SP_SUL!AM588)</f>
        <v>ZWI-ZEM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WALTER (TP-810)</v>
      </c>
      <c r="F590" s="82" t="str">
        <f>IF(SP_SUL!H590="","*",SP_SUL!H590)</f>
        <v>-</v>
      </c>
      <c r="G590" s="82" t="str">
        <f>IF(SP_SUL!M590="","*",SP_SUL!M590)</f>
        <v>ZRB-ZEV</v>
      </c>
      <c r="H590" s="115">
        <f>IF(SP_SUL!K590="","*",SP_SUL!K590)</f>
        <v>155.62299999999999</v>
      </c>
      <c r="I590" s="112">
        <f>IF(SP_SUL!O590="","*",SP_SUL!O590)</f>
        <v>0.35416666666666669</v>
      </c>
      <c r="J590" s="112">
        <f>IF(SP_SUL!P590="","*",SP_SUL!P590)</f>
        <v>6.9444444444444448E-2</v>
      </c>
      <c r="K590" s="82" t="str">
        <f>IF(SP_SUL!AK590="","*",SP_SUL!AK590)</f>
        <v>-</v>
      </c>
      <c r="L590" s="82" t="str">
        <f>IF(SP_SUL!AM590="","*",SP_SUL!AM590)</f>
        <v>ZRB-ZEV</v>
      </c>
      <c r="M590" s="82">
        <f>IF(SP_SUL!AP590="","*",SP_SUL!AP590)</f>
        <v>155.62299999999999</v>
      </c>
      <c r="N590" s="82" t="str">
        <f>IF(SP_SUL!AM590="","*",SP_SUL!AM590)</f>
        <v>ZRB-ZEV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ADENISON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155.691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155.691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MATEUS (TP-809)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156.005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156.005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0.3125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HUELTON (TP-725)</v>
      </c>
      <c r="F596" s="82" t="str">
        <f>IF(SP_SUL!H596="","*",SP_SUL!H596)</f>
        <v>-</v>
      </c>
      <c r="G596" s="82" t="str">
        <f>IF(SP_SUL!M596="","*",SP_SUL!M596)</f>
        <v>ZPT</v>
      </c>
      <c r="H596" s="115">
        <f>IF(SP_SUL!K596="","*",SP_SUL!K596)</f>
        <v>106.7</v>
      </c>
      <c r="I596" s="112">
        <f>IF(SP_SUL!O596="","*",SP_SUL!O596)</f>
        <v>0.41666666666666669</v>
      </c>
      <c r="J596" s="112">
        <f>IF(SP_SUL!P596="","*",SP_SUL!P596)</f>
        <v>6.25E-2</v>
      </c>
      <c r="K596" s="82" t="str">
        <f>IF(SP_SUL!AK596="","*",SP_SUL!AK596)</f>
        <v>-</v>
      </c>
      <c r="L596" s="82" t="str">
        <f>IF(SP_SUL!AM596="","*",SP_SUL!AM596)</f>
        <v>ZPT</v>
      </c>
      <c r="M596" s="82">
        <f>IF(SP_SUL!AP596="","*",SP_SUL!AP596)</f>
        <v>106.7</v>
      </c>
      <c r="N596" s="82" t="str">
        <f>IF(SP_SUL!AM596="","*",SP_SUL!AM596)</f>
        <v>ZPT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ZPT-ZPG</v>
      </c>
      <c r="E597" s="82" t="str">
        <f>IF(SP_SUL!D597="","*",SP_SUL!D597)</f>
        <v>DIEGO (TF-42)</v>
      </c>
      <c r="F597" s="82" t="str">
        <f>IF(SP_SUL!H597="","*",SP_SUL!H597)</f>
        <v>-</v>
      </c>
      <c r="G597" s="82" t="str">
        <f>IF(SP_SUL!M597="","*",SP_SUL!M597)</f>
        <v>PAT-ZGM</v>
      </c>
      <c r="H597" s="115">
        <f>IF(SP_SUL!K597="","*",SP_SUL!K597)</f>
        <v>109.25</v>
      </c>
      <c r="I597" s="112">
        <f>IF(SP_SUL!O597="","*",SP_SUL!O597)</f>
        <v>0.41666666666666669</v>
      </c>
      <c r="J597" s="112">
        <f>IF(SP_SUL!P597="","*",SP_SUL!P597)</f>
        <v>6.25E-2</v>
      </c>
      <c r="K597" s="82" t="str">
        <f>IF(SP_SUL!AK597="","*",SP_SUL!AK597)</f>
        <v>-</v>
      </c>
      <c r="L597" s="82" t="str">
        <f>IF(SP_SUL!AM597="","*",SP_SUL!AM597)</f>
        <v>PAT-ZGM</v>
      </c>
      <c r="M597" s="82">
        <f>IF(SP_SUL!AP597="","*",SP_SUL!AP597)</f>
        <v>109.25</v>
      </c>
      <c r="N597" s="82" t="str">
        <f>IF(SP_SUL!AM597="","*",SP_SUL!AM597)</f>
        <v>PAT-ZGM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EXPANSÃO TURMA 1</v>
      </c>
      <c r="F598" s="82" t="str">
        <f>IF(SP_SUL!H598="","*",SP_SUL!H598)</f>
        <v>-</v>
      </c>
      <c r="G598" s="82" t="str">
        <f>IF(SP_SUL!M598="","*",SP_SUL!M598)</f>
        <v>109-ZGM</v>
      </c>
      <c r="H598" s="115">
        <f>IF(SP_SUL!K598="","*",SP_SUL!K598)</f>
        <v>111.98</v>
      </c>
      <c r="I598" s="112">
        <f>IF(SP_SUL!O598="","*",SP_SUL!O598)</f>
        <v>0.35416666666666669</v>
      </c>
      <c r="J598" s="112">
        <f>IF(SP_SUL!P598="","*",SP_SUL!P598)</f>
        <v>6.25E-2</v>
      </c>
      <c r="K598" s="82" t="str">
        <f>IF(SP_SUL!AK598="","*",SP_SUL!AK598)</f>
        <v>-</v>
      </c>
      <c r="L598" s="82" t="str">
        <f>IF(SP_SUL!AM598="","*",SP_SUL!AM598)</f>
        <v>109-ZGM</v>
      </c>
      <c r="M598" s="82">
        <f>IF(SP_SUL!AP598="","*",SP_SUL!AP598)</f>
        <v>111.98</v>
      </c>
      <c r="N598" s="82" t="str">
        <f>IF(SP_SUL!AM598="","*",SP_SUL!AM598)</f>
        <v>109-ZGM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566" sqref="B566:T568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1838</v>
      </c>
      <c r="V1" s="256"/>
      <c r="W1" s="256"/>
    </row>
    <row r="2" spans="1:23" ht="15" customHeight="1">
      <c r="A2" s="86" t="s">
        <v>1839</v>
      </c>
      <c r="B2" s="86" t="s">
        <v>1834</v>
      </c>
      <c r="C2" s="86" t="s">
        <v>411</v>
      </c>
      <c r="D2" s="87" t="s">
        <v>995</v>
      </c>
      <c r="E2" s="87" t="s">
        <v>4</v>
      </c>
      <c r="F2" s="87" t="s">
        <v>1833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1840</v>
      </c>
      <c r="T2" s="90" t="s">
        <v>998</v>
      </c>
      <c r="U2" s="137">
        <f ca="1">TODAY()-1</f>
        <v>46074</v>
      </c>
      <c r="V2" s="137">
        <f ca="1">U2-1</f>
        <v>46073</v>
      </c>
      <c r="W2" s="137">
        <f ca="1">V2-1</f>
        <v>46072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>
        <f ca="1">_xlfn.XLOOKUP(G5&amp;$V$2,BS_CONTROLE[CHAVE],BS_CONTROLE[Quantidade_11],"-")</f>
        <v>0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2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3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 t="str">
        <f ca="1">_xlfn.XLOOKUP(G18&amp;$U$2,BS_CONTROLE[CHAVE],BS_CONTROLE[Quantidade_11],"-")</f>
        <v>-</v>
      </c>
      <c r="V18" s="136">
        <f ca="1">_xlfn.XLOOKUP(G18&amp;$V$2,BS_CONTROLE[CHAVE],BS_CONTROLE[Quantidade_11],"-")</f>
        <v>130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 t="str">
        <f ca="1">_xlfn.XLOOKUP(G24&amp;$U$2,BS_CONTROLE[CHAVE],BS_CONTROLE[Quantidade_11],"-")</f>
        <v>-</v>
      </c>
      <c r="V24" s="136">
        <f ca="1">_xlfn.XLOOKUP(G24&amp;$V$2,BS_CONTROLE[CHAVE],BS_CONTROLE[Quantidade_11],"-")</f>
        <v>560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>
        <f ca="1">_xlfn.XLOOKUP(G26&amp;$V$2,BS_CONTROLE[CHAVE],BS_CONTROLE[Quantidade_11],"-")</f>
        <v>2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1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3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2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3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3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2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 t="str">
        <f ca="1">_xlfn.XLOOKUP(G53&amp;$U$2,BS_CONTROLE[CHAVE],BS_CONTROLE[Quantidade_11],"-")</f>
        <v>-</v>
      </c>
      <c r="V53" s="136">
        <f ca="1">_xlfn.XLOOKUP(G53&amp;$V$2,BS_CONTROLE[CHAVE],BS_CONTROLE[Quantidade_11],"-")</f>
        <v>130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 t="str">
        <f ca="1">_xlfn.XLOOKUP(G57&amp;$U$2,BS_CONTROLE[CHAVE],BS_CONTROLE[Quantidade_11],"-")</f>
        <v>-</v>
      </c>
      <c r="V57" s="136">
        <f ca="1">_xlfn.XLOOKUP(G57&amp;$V$2,BS_CONTROLE[CHAVE],BS_CONTROLE[Quantidade_11],"-")</f>
        <v>560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 t="str">
        <f ca="1">_xlfn.XLOOKUP(G58&amp;$U$2,BS_CONTROLE[CHAVE],BS_CONTROLE[Quantidade_11],"-")</f>
        <v>-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>
        <f ca="1">_xlfn.XLOOKUP(G61&amp;$V$2,BS_CONTROLE[CHAVE],BS_CONTROLE[Quantidade_11],"-")</f>
        <v>2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2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>
        <f ca="1">_xlfn.XLOOKUP(G69&amp;$V$2,BS_CONTROLE[CHAVE],BS_CONTROLE[Quantidade_11],"-")</f>
        <v>1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3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3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3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2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0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 t="str">
        <f ca="1">_xlfn.XLOOKUP(G84&amp;$W$2,BS_CONTROLE[CHAVE],BS_CONTROLE[Quantidade_11],"-")</f>
        <v>-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130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560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 t="str">
        <f ca="1">_xlfn.XLOOKUP(G89&amp;$U$2,BS_CONTROLE[CHAVE],BS_CONTROLE[Quantidade_11],"-")</f>
        <v>-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40</v>
      </c>
      <c r="V96" s="136">
        <f ca="1">_xlfn.XLOOKUP(G96&amp;$V$2,BS_CONTROLE[CHAVE],BS_CONTROLE[Quantidade_11],"-")</f>
        <v>45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3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>
        <f ca="1">_xlfn.XLOOKUP(G99&amp;$V$2,BS_CONTROLE[CHAVE],BS_CONTROLE[Quantidade_11],"-")</f>
        <v>1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3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3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2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0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 t="str">
        <f ca="1">_xlfn.XLOOKUP(G110&amp;$W$2,BS_CONTROLE[CHAVE],BS_CONTROLE[Quantidade_11],"-")</f>
        <v>-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1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 t="str">
        <f ca="1">_xlfn.XLOOKUP(G112&amp;$U$2,BS_CONTROLE[CHAVE],BS_CONTROLE[Quantidade_11],"-")</f>
        <v>-</v>
      </c>
      <c r="V112" s="136">
        <f ca="1">_xlfn.XLOOKUP(G112&amp;$V$2,BS_CONTROLE[CHAVE],BS_CONTROLE[Quantidade_11],"-")</f>
        <v>130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560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 t="str">
        <f ca="1">_xlfn.XLOOKUP(G115&amp;$U$2,BS_CONTROLE[CHAVE],BS_CONTROLE[Quantidade_11],"-")</f>
        <v>-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>
        <f ca="1">_xlfn.XLOOKUP(G118&amp;$V$2,BS_CONTROLE[CHAVE],BS_CONTROLE[Quantidade_11],"-")</f>
        <v>1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40</v>
      </c>
      <c r="V122" s="136">
        <f ca="1">_xlfn.XLOOKUP(G122&amp;$V$2,BS_CONTROLE[CHAVE],BS_CONTROLE[Quantidade_11],"-")</f>
        <v>45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>
        <f ca="1">_xlfn.XLOOKUP(G123&amp;$V$2,BS_CONTROLE[CHAVE],BS_CONTROLE[Quantidade_11],"-")</f>
        <v>0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3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3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3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2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2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>
        <f ca="1">_xlfn.XLOOKUP(G134&amp;$V$2,BS_CONTROLE[CHAVE],BS_CONTROLE[Quantidade_11],"-")</f>
        <v>2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 t="str">
        <f ca="1">_xlfn.XLOOKUP(G137&amp;$W$2,BS_CONTROLE[CHAVE],BS_CONTROLE[Quantidade_11],"-")</f>
        <v>-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 t="str">
        <f ca="1">_xlfn.XLOOKUP(G139&amp;$U$2,BS_CONTROLE[CHAVE],BS_CONTROLE[Quantidade_11],"-")</f>
        <v>-</v>
      </c>
      <c r="V139" s="136">
        <f ca="1">_xlfn.XLOOKUP(G139&amp;$V$2,BS_CONTROLE[CHAVE],BS_CONTROLE[Quantidade_11],"-")</f>
        <v>130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560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>
        <f ca="1">_xlfn.XLOOKUP(G144&amp;$V$2,BS_CONTROLE[CHAVE],BS_CONTROLE[Quantidade_11],"-")</f>
        <v>1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>
        <f ca="1">_xlfn.XLOOKUP(G150&amp;$V$2,BS_CONTROLE[CHAVE],BS_CONTROLE[Quantidade_11],"-")</f>
        <v>1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40</v>
      </c>
      <c r="V152" s="136">
        <f ca="1">_xlfn.XLOOKUP(G152&amp;$V$2,BS_CONTROLE[CHAVE],BS_CONTROLE[Quantidade_11],"-")</f>
        <v>45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>
        <f ca="1">_xlfn.XLOOKUP(G153&amp;$V$2,BS_CONTROLE[CHAVE],BS_CONTROLE[Quantidade_11],"-")</f>
        <v>0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3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3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2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 t="str">
        <f ca="1">_xlfn.XLOOKUP(G171&amp;$U$2,BS_CONTROLE[CHAVE],BS_CONTROLE[Quantidade_11],"-")</f>
        <v>-</v>
      </c>
      <c r="V171" s="136">
        <f ca="1">_xlfn.XLOOKUP(G171&amp;$V$2,BS_CONTROLE[CHAVE],BS_CONTROLE[Quantidade_11],"-")</f>
        <v>560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2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2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>
        <f ca="1">_xlfn.XLOOKUP(G176&amp;$V$2,BS_CONTROLE[CHAVE],BS_CONTROLE[Quantidade_11],"-")</f>
        <v>0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>
        <f ca="1">_xlfn.XLOOKUP(G184&amp;$V$2,BS_CONTROLE[CHAVE],BS_CONTROLE[Quantidade_11],"-")</f>
        <v>1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40</v>
      </c>
      <c r="V186" s="136">
        <f ca="1">_xlfn.XLOOKUP(G186&amp;$V$2,BS_CONTROLE[CHAVE],BS_CONTROLE[Quantidade_11],"-")</f>
        <v>45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>
        <f ca="1">_xlfn.XLOOKUP(G187&amp;$V$2,BS_CONTROLE[CHAVE],BS_CONTROLE[Quantidade_11],"-")</f>
        <v>1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3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40</v>
      </c>
      <c r="V192" s="136">
        <f ca="1">_xlfn.XLOOKUP(G192&amp;$V$2,BS_CONTROLE[CHAVE],BS_CONTROLE[Quantidade_11],"-")</f>
        <v>45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3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2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0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 t="str">
        <f ca="1">_xlfn.XLOOKUP(G199&amp;$W$2,BS_CONTROLE[CHAVE],BS_CONTROLE[Quantidade_11],"-")</f>
        <v>-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 t="str">
        <f ca="1">_xlfn.XLOOKUP(G200&amp;$U$2,BS_CONTROLE[CHAVE],BS_CONTROLE[Quantidade_11],"-")</f>
        <v>-</v>
      </c>
      <c r="V200" s="136">
        <f ca="1">_xlfn.XLOOKUP(G200&amp;$V$2,BS_CONTROLE[CHAVE],BS_CONTROLE[Quantidade_11],"-")</f>
        <v>130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 t="str">
        <f ca="1">_xlfn.XLOOKUP(G204&amp;$U$2,BS_CONTROLE[CHAVE],BS_CONTROLE[Quantidade_11],"-")</f>
        <v>-</v>
      </c>
      <c r="V204" s="136">
        <f ca="1">_xlfn.XLOOKUP(G204&amp;$V$2,BS_CONTROLE[CHAVE],BS_CONTROLE[Quantidade_11],"-")</f>
        <v>560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2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>
        <f ca="1">_xlfn.XLOOKUP(G207&amp;$V$2,BS_CONTROLE[CHAVE],BS_CONTROLE[Quantidade_11],"-")</f>
        <v>2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>
        <f ca="1">_xlfn.XLOOKUP(G208&amp;$V$2,BS_CONTROLE[CHAVE],BS_CONTROLE[Quantidade_11],"-")</f>
        <v>1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>
        <f ca="1">_xlfn.XLOOKUP(G209&amp;$W$2,BS_CONTROLE[CHAVE],BS_CONTROLE[Quantidade_11],"-")</f>
        <v>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1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40</v>
      </c>
      <c r="V216" s="136">
        <f ca="1">_xlfn.XLOOKUP(G216&amp;$V$2,BS_CONTROLE[CHAVE],BS_CONTROLE[Quantidade_11],"-")</f>
        <v>45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3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3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2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 t="str">
        <f ca="1">_xlfn.XLOOKUP(G223&amp;$U$2,BS_CONTROLE[CHAVE],BS_CONTROLE[Quantidade_11],"-")</f>
        <v>-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0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 t="str">
        <f ca="1">_xlfn.XLOOKUP(G228&amp;$U$2,BS_CONTROLE[CHAVE],BS_CONTROLE[Quantidade_11],"-")</f>
        <v>-</v>
      </c>
      <c r="V228" s="136">
        <f ca="1">_xlfn.XLOOKUP(G228&amp;$V$2,BS_CONTROLE[CHAVE],BS_CONTROLE[Quantidade_11],"-")</f>
        <v>130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1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>
        <f ca="1">_xlfn.XLOOKUP(G231&amp;$V$2,BS_CONTROLE[CHAVE],BS_CONTROLE[Quantidade_11],"-")</f>
        <v>312</v>
      </c>
      <c r="W231" s="136">
        <f ca="1">_xlfn.XLOOKUP(G231&amp;$W$2,BS_CONTROLE[CHAVE],BS_CONTROLE[Quantidade_11],"-")</f>
        <v>312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>
        <f ca="1">_xlfn.XLOOKUP(G232&amp;$V$2,BS_CONTROLE[CHAVE],BS_CONTROLE[Quantidade_11],"-")</f>
        <v>2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2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 t="str">
        <f ca="1">_xlfn.XLOOKUP(G234&amp;$U$2,BS_CONTROLE[CHAVE],BS_CONTROLE[Quantidade_11],"-")</f>
        <v>-</v>
      </c>
      <c r="V234" s="136">
        <f ca="1">_xlfn.XLOOKUP(G234&amp;$V$2,BS_CONTROLE[CHAVE],BS_CONTROLE[Quantidade_11],"-")</f>
        <v>560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>
        <f ca="1">_xlfn.XLOOKUP(G235&amp;$V$2,BS_CONTROLE[CHAVE],BS_CONTROLE[Quantidade_11],"-")</f>
        <v>1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>
        <f ca="1">_xlfn.XLOOKUP(G237&amp;$V$2,BS_CONTROLE[CHAVE],BS_CONTROLE[Quantidade_11],"-")</f>
        <v>0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>
        <f ca="1">_xlfn.XLOOKUP(G245&amp;$V$2,BS_CONTROLE[CHAVE],BS_CONTROLE[Quantidade_11],"-")</f>
        <v>0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40</v>
      </c>
      <c r="V249" s="136">
        <f ca="1">_xlfn.XLOOKUP(G249&amp;$V$2,BS_CONTROLE[CHAVE],BS_CONTROLE[Quantidade_11],"-")</f>
        <v>45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3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3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2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 t="str">
        <f ca="1">_xlfn.XLOOKUP(G256&amp;$U$2,BS_CONTROLE[CHAVE],BS_CONTROLE[Quantidade_11],"-")</f>
        <v>-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0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 t="str">
        <f ca="1">_xlfn.XLOOKUP(G260&amp;$W$2,BS_CONTROLE[CHAVE],BS_CONTROLE[Quantidade_11],"-")</f>
        <v>-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 t="str">
        <f ca="1">_xlfn.XLOOKUP(G261&amp;$U$2,BS_CONTROLE[CHAVE],BS_CONTROLE[Quantidade_11],"-")</f>
        <v>-</v>
      </c>
      <c r="V261" s="136">
        <f ca="1">_xlfn.XLOOKUP(G261&amp;$V$2,BS_CONTROLE[CHAVE],BS_CONTROLE[Quantidade_11],"-")</f>
        <v>130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312</v>
      </c>
      <c r="W265" s="136">
        <f ca="1">_xlfn.XLOOKUP(G265&amp;$W$2,BS_CONTROLE[CHAVE],BS_CONTROLE[Quantidade_11],"-")</f>
        <v>312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2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2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 t="str">
        <f ca="1">_xlfn.XLOOKUP(G268&amp;$U$2,BS_CONTROLE[CHAVE],BS_CONTROLE[Quantidade_11],"-")</f>
        <v>-</v>
      </c>
      <c r="V268" s="136">
        <f ca="1">_xlfn.XLOOKUP(G268&amp;$V$2,BS_CONTROLE[CHAVE],BS_CONTROLE[Quantidade_11],"-")</f>
        <v>560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>
        <f ca="1">_xlfn.XLOOKUP(G269&amp;$V$2,BS_CONTROLE[CHAVE],BS_CONTROLE[Quantidade_11],"-")</f>
        <v>1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>
        <f ca="1">_xlfn.XLOOKUP(G275&amp;$W$2,BS_CONTROLE[CHAVE],BS_CONTROLE[Quantidade_11],"-")</f>
        <v>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40</v>
      </c>
      <c r="V276" s="136">
        <f ca="1">_xlfn.XLOOKUP(G276&amp;$V$2,BS_CONTROLE[CHAVE],BS_CONTROLE[Quantidade_11],"-")</f>
        <v>45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3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3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3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2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 t="str">
        <f ca="1">_xlfn.XLOOKUP(G283&amp;$U$2,BS_CONTROLE[CHAVE],BS_CONTROLE[Quantidade_11],"-")</f>
        <v>-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 t="str">
        <f ca="1">_xlfn.XLOOKUP(G286&amp;$W$2,BS_CONTROLE[CHAVE],BS_CONTROLE[Quantidade_11],"-")</f>
        <v>-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130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560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2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>
        <f ca="1">_xlfn.XLOOKUP(G295&amp;$V$2,BS_CONTROLE[CHAVE],BS_CONTROLE[Quantidade_11],"-")</f>
        <v>1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>
        <f ca="1">_xlfn.XLOOKUP(G299&amp;$W$2,BS_CONTROLE[CHAVE],BS_CONTROLE[Quantidade_11],"-")</f>
        <v>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>
        <f ca="1">_xlfn.XLOOKUP(G300&amp;$V$2,BS_CONTROLE[CHAVE],BS_CONTROLE[Quantidade_11],"-")</f>
        <v>1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40</v>
      </c>
      <c r="V301" s="136">
        <f ca="1">_xlfn.XLOOKUP(G301&amp;$V$2,BS_CONTROLE[CHAVE],BS_CONTROLE[Quantidade_11],"-")</f>
        <v>45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3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3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2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 t="str">
        <f ca="1">_xlfn.XLOOKUP(G308&amp;$U$2,BS_CONTROLE[CHAVE],BS_CONTROLE[Quantidade_11],"-")</f>
        <v>-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 t="str">
        <f ca="1">_xlfn.XLOOKUP(G310&amp;$W$2,BS_CONTROLE[CHAVE],BS_CONTROLE[Quantidade_11],"-")</f>
        <v>-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 t="str">
        <f ca="1">_xlfn.XLOOKUP(G312&amp;$U$2,BS_CONTROLE[CHAVE],BS_CONTROLE[Quantidade_11],"-")</f>
        <v>-</v>
      </c>
      <c r="V312" s="136">
        <f ca="1">_xlfn.XLOOKUP(G312&amp;$V$2,BS_CONTROLE[CHAVE],BS_CONTROLE[Quantidade_11],"-")</f>
        <v>130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1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 t="str">
        <f ca="1">_xlfn.XLOOKUP(G318&amp;$U$2,BS_CONTROLE[CHAVE],BS_CONTROLE[Quantidade_11],"-")</f>
        <v>-</v>
      </c>
      <c r="V318" s="136">
        <f ca="1">_xlfn.XLOOKUP(G318&amp;$V$2,BS_CONTROLE[CHAVE],BS_CONTROLE[Quantidade_11],"-")</f>
        <v>560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>
        <f ca="1">_xlfn.XLOOKUP(G321&amp;$V$2,BS_CONTROLE[CHAVE],BS_CONTROLE[Quantidade_11],"-")</f>
        <v>0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0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>
        <f ca="1">_xlfn.XLOOKUP(G335&amp;$V$2,BS_CONTROLE[CHAVE],BS_CONTROLE[Quantidade_11],"-")</f>
        <v>1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>
        <f ca="1">_xlfn.XLOOKUP(G336&amp;$W$2,BS_CONTROLE[CHAVE],BS_CONTROLE[Quantidade_11],"-")</f>
        <v>0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>
        <f ca="1">_xlfn.XLOOKUP(G338&amp;$V$2,BS_CONTROLE[CHAVE],BS_CONTROLE[Quantidade_11],"-")</f>
        <v>0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3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2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2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3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2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 t="str">
        <f ca="1">_xlfn.XLOOKUP(G349&amp;$W$2,BS_CONTROLE[CHAVE],BS_CONTROLE[Quantidade_11],"-")</f>
        <v>-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>
        <f ca="1">_xlfn.XLOOKUP(G351&amp;$V$2,BS_CONTROLE[CHAVE],BS_CONTROLE[Quantidade_11],"-")</f>
        <v>0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>
        <f ca="1">_xlfn.XLOOKUP(G355&amp;$V$2,BS_CONTROLE[CHAVE],BS_CONTROLE[Quantidade_11],"-")</f>
        <v>1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 t="str">
        <f ca="1">_xlfn.XLOOKUP(G357&amp;$U$2,BS_CONTROLE[CHAVE],BS_CONTROLE[Quantidade_11],"-")</f>
        <v>-</v>
      </c>
      <c r="V357" s="136">
        <f ca="1">_xlfn.XLOOKUP(G357&amp;$V$2,BS_CONTROLE[CHAVE],BS_CONTROLE[Quantidade_11],"-")</f>
        <v>560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2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2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3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3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2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 t="str">
        <f ca="1">_xlfn.XLOOKUP(G372&amp;$U$2,BS_CONTROLE[CHAVE],BS_CONTROLE[Quantidade_11],"-")</f>
        <v>-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 t="str">
        <f ca="1">_xlfn.XLOOKUP(G374&amp;$W$2,BS_CONTROLE[CHAVE],BS_CONTROLE[Quantidade_11],"-")</f>
        <v>-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 t="str">
        <f ca="1">_xlfn.XLOOKUP(G376&amp;$U$2,BS_CONTROLE[CHAVE],BS_CONTROLE[Quantidade_11],"-")</f>
        <v>-</v>
      </c>
      <c r="V376" s="136">
        <f ca="1">_xlfn.XLOOKUP(G376&amp;$V$2,BS_CONTROLE[CHAVE],BS_CONTROLE[Quantidade_11],"-")</f>
        <v>130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0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1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>
        <f ca="1">_xlfn.XLOOKUP(G381&amp;$V$2,BS_CONTROLE[CHAVE],BS_CONTROLE[Quantidade_11],"-")</f>
        <v>1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 t="str">
        <f ca="1">_xlfn.XLOOKUP(G383&amp;$U$2,BS_CONTROLE[CHAVE],BS_CONTROLE[Quantidade_11],"-")</f>
        <v>-</v>
      </c>
      <c r="V383" s="136">
        <f ca="1">_xlfn.XLOOKUP(G383&amp;$V$2,BS_CONTROLE[CHAVE],BS_CONTROLE[Quantidade_11],"-")</f>
        <v>560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>
        <f ca="1">_xlfn.XLOOKUP(G384&amp;$V$2,BS_CONTROLE[CHAVE],BS_CONTROLE[Quantidade_11],"-")</f>
        <v>2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>
        <f ca="1">_xlfn.XLOOKUP(G385&amp;$V$2,BS_CONTROLE[CHAVE],BS_CONTROLE[Quantidade_11],"-")</f>
        <v>2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>
        <f ca="1">_xlfn.XLOOKUP(G390&amp;$W$2,BS_CONTROLE[CHAVE],BS_CONTROLE[Quantidade_11],"-")</f>
        <v>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>
        <f ca="1">_xlfn.XLOOKUP(G392&amp;$V$2,BS_CONTROLE[CHAVE],BS_CONTROLE[Quantidade_11],"-")</f>
        <v>1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3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3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2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 t="str">
        <f ca="1">_xlfn.XLOOKUP(G399&amp;$U$2,BS_CONTROLE[CHAVE],BS_CONTROLE[Quantidade_11],"-")</f>
        <v>-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 t="str">
        <f ca="1">_xlfn.XLOOKUP(G401&amp;$W$2,BS_CONTROLE[CHAVE],BS_CONTROLE[Quantidade_11],"-")</f>
        <v>-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 t="str">
        <f ca="1">_xlfn.XLOOKUP(G402&amp;$U$2,BS_CONTROLE[CHAVE],BS_CONTROLE[Quantidade_11],"-")</f>
        <v>-</v>
      </c>
      <c r="V402" s="136">
        <f ca="1">_xlfn.XLOOKUP(G402&amp;$V$2,BS_CONTROLE[CHAVE],BS_CONTROLE[Quantidade_11],"-")</f>
        <v>130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>
        <f ca="1">_xlfn.XLOOKUP(G404&amp;$V$2,BS_CONTROLE[CHAVE],BS_CONTROLE[Quantidade_11],"-")</f>
        <v>0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1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 t="str">
        <f ca="1">_xlfn.XLOOKUP(G409&amp;$U$2,BS_CONTROLE[CHAVE],BS_CONTROLE[Quantidade_11],"-")</f>
        <v>-</v>
      </c>
      <c r="V409" s="136">
        <f ca="1">_xlfn.XLOOKUP(G409&amp;$V$2,BS_CONTROLE[CHAVE],BS_CONTROLE[Quantidade_11],"-")</f>
        <v>560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>
        <f ca="1">_xlfn.XLOOKUP(G415&amp;$V$2,BS_CONTROLE[CHAVE],BS_CONTROLE[Quantidade_11],"-")</f>
        <v>0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>
        <f ca="1">_xlfn.XLOOKUP(G422&amp;$V$2,BS_CONTROLE[CHAVE],BS_CONTROLE[Quantidade_11],"-")</f>
        <v>0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>
        <f ca="1">_xlfn.XLOOKUP(G425&amp;$V$2,BS_CONTROLE[CHAVE],BS_CONTROLE[Quantidade_11],"-")</f>
        <v>1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>
        <f ca="1">_xlfn.XLOOKUP(G426&amp;$W$2,BS_CONTROLE[CHAVE],BS_CONTROLE[Quantidade_11],"-")</f>
        <v>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1</v>
      </c>
      <c r="V427" s="136" t="str">
        <f ca="1">_xlfn.XLOOKUP(G427&amp;$V$2,BS_CONTROLE[CHAVE],BS_CONTROLE[Quantidade_11],"-")</f>
        <v>-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40</v>
      </c>
      <c r="V428" s="136">
        <f ca="1">_xlfn.XLOOKUP(G428&amp;$V$2,BS_CONTROLE[CHAVE],BS_CONTROLE[Quantidade_11],"-")</f>
        <v>45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3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1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3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2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 t="str">
        <f ca="1">_xlfn.XLOOKUP(G434&amp;$U$2,BS_CONTROLE[CHAVE],BS_CONTROLE[Quantidade_11],"-")</f>
        <v>-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 t="str">
        <f ca="1">_xlfn.XLOOKUP(G436&amp;$W$2,BS_CONTROLE[CHAVE],BS_CONTROLE[Quantidade_11],"-")</f>
        <v>-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 t="str">
        <f ca="1">_xlfn.XLOOKUP(G438&amp;$U$2,BS_CONTROLE[CHAVE],BS_CONTROLE[Quantidade_11],"-")</f>
        <v>-</v>
      </c>
      <c r="V438" s="136">
        <f ca="1">_xlfn.XLOOKUP(G438&amp;$V$2,BS_CONTROLE[CHAVE],BS_CONTROLE[Quantidade_11],"-")</f>
        <v>130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>
        <f ca="1">_xlfn.XLOOKUP(G439&amp;$V$2,BS_CONTROLE[CHAVE],BS_CONTROLE[Quantidade_11],"-")</f>
        <v>0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0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>
        <f ca="1">_xlfn.XLOOKUP(G444&amp;$V$2,BS_CONTROLE[CHAVE],BS_CONTROLE[Quantidade_11],"-")</f>
        <v>1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 t="str">
        <f ca="1">_xlfn.XLOOKUP(G445&amp;$U$2,BS_CONTROLE[CHAVE],BS_CONTROLE[Quantidade_11],"-")</f>
        <v>-</v>
      </c>
      <c r="V445" s="136">
        <f ca="1">_xlfn.XLOOKUP(G445&amp;$V$2,BS_CONTROLE[CHAVE],BS_CONTROLE[Quantidade_11],"-")</f>
        <v>560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>
        <f ca="1">_xlfn.XLOOKUP(G447&amp;$V$2,BS_CONTROLE[CHAVE],BS_CONTROLE[Quantidade_11],"-")</f>
        <v>2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>
        <f ca="1">_xlfn.XLOOKUP(G448&amp;$V$2,BS_CONTROLE[CHAVE],BS_CONTROLE[Quantidade_11],"-")</f>
        <v>2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1</v>
      </c>
      <c r="V455" s="136" t="str">
        <f ca="1">_xlfn.XLOOKUP(G455&amp;$V$2,BS_CONTROLE[CHAVE],BS_CONTROLE[Quantidade_11],"-")</f>
        <v>-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>
        <f ca="1">_xlfn.XLOOKUP(G456&amp;$W$2,BS_CONTROLE[CHAVE],BS_CONTROLE[Quantidade_11],"-")</f>
        <v>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>
        <f ca="1">_xlfn.XLOOKUP(G457&amp;$V$2,BS_CONTROLE[CHAVE],BS_CONTROLE[Quantidade_11],"-")</f>
        <v>1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40</v>
      </c>
      <c r="V458" s="136">
        <f ca="1">_xlfn.XLOOKUP(G458&amp;$V$2,BS_CONTROLE[CHAVE],BS_CONTROLE[Quantidade_11],"-")</f>
        <v>45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3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1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3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2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 t="str">
        <f ca="1">_xlfn.XLOOKUP(G465&amp;$U$2,BS_CONTROLE[CHAVE],BS_CONTROLE[Quantidade_11],"-")</f>
        <v>-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 t="str">
        <f ca="1">_xlfn.XLOOKUP(G468&amp;$U$2,BS_CONTROLE[CHAVE],BS_CONTROLE[Quantidade_11],"-")</f>
        <v>-</v>
      </c>
      <c r="V468" s="136">
        <f ca="1">_xlfn.XLOOKUP(G468&amp;$V$2,BS_CONTROLE[CHAVE],BS_CONTROLE[Quantidade_11],"-")</f>
        <v>130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1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 t="str">
        <f ca="1">_xlfn.XLOOKUP(G474&amp;$U$2,BS_CONTROLE[CHAVE],BS_CONTROLE[Quantidade_11],"-")</f>
        <v>-</v>
      </c>
      <c r="V474" s="136">
        <f ca="1">_xlfn.XLOOKUP(G474&amp;$V$2,BS_CONTROLE[CHAVE],BS_CONTROLE[Quantidade_11],"-")</f>
        <v>560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>
        <f ca="1">_xlfn.XLOOKUP(G475&amp;$V$2,BS_CONTROLE[CHAVE],BS_CONTROLE[Quantidade_11],"-")</f>
        <v>2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>
        <f ca="1">_xlfn.XLOOKUP(G476&amp;$V$2,BS_CONTROLE[CHAVE],BS_CONTROLE[Quantidade_11],"-")</f>
        <v>2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>
        <f ca="1">_xlfn.XLOOKUP(G478&amp;$V$2,BS_CONTROLE[CHAVE],BS_CONTROLE[Quantidade_11],"-")</f>
        <v>312</v>
      </c>
      <c r="W478" s="136">
        <f ca="1">_xlfn.XLOOKUP(G478&amp;$W$2,BS_CONTROLE[CHAVE],BS_CONTROLE[Quantidade_11],"-")</f>
        <v>312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>
        <f ca="1">_xlfn.XLOOKUP(G479&amp;$V$2,BS_CONTROLE[CHAVE],BS_CONTROLE[Quantidade_11],"-")</f>
        <v>1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>
        <f ca="1">_xlfn.XLOOKUP(G482&amp;$W$2,BS_CONTROLE[CHAVE],BS_CONTROLE[Quantidade_11],"-")</f>
        <v>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>
        <f ca="1">_xlfn.XLOOKUP(G490&amp;$V$2,BS_CONTROLE[CHAVE],BS_CONTROLE[Quantidade_11],"-")</f>
        <v>1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>
        <f ca="1">_xlfn.XLOOKUP(G491&amp;$W$2,BS_CONTROLE[CHAVE],BS_CONTROLE[Quantidade_11],"-")</f>
        <v>0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1</v>
      </c>
      <c r="V492" s="136" t="str">
        <f ca="1">_xlfn.XLOOKUP(G492&amp;$V$2,BS_CONTROLE[CHAVE],BS_CONTROLE[Quantidade_11],"-")</f>
        <v>-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40</v>
      </c>
      <c r="V495" s="136">
        <f ca="1">_xlfn.XLOOKUP(G495&amp;$V$2,BS_CONTROLE[CHAVE],BS_CONTROLE[Quantidade_11],"-")</f>
        <v>45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3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2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 t="str">
        <f ca="1">_xlfn.XLOOKUP(G499&amp;$U$2,BS_CONTROLE[CHAVE],BS_CONTROLE[Quantidade_11],"-")</f>
        <v>-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 t="str">
        <f ca="1">_xlfn.XLOOKUP(G501&amp;$U$2,BS_CONTROLE[CHAVE],BS_CONTROLE[Quantidade_11],"-")</f>
        <v>-</v>
      </c>
      <c r="V501" s="136">
        <f ca="1">_xlfn.XLOOKUP(G501&amp;$V$2,BS_CONTROLE[CHAVE],BS_CONTROLE[Quantidade_11],"-")</f>
        <v>130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 t="str">
        <f ca="1">_xlfn.XLOOKUP(G502&amp;$W$2,BS_CONTROLE[CHAVE],BS_CONTROLE[Quantidade_11],"-")</f>
        <v>-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1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>
        <f ca="1">_xlfn.XLOOKUP(G505&amp;$V$2,BS_CONTROLE[CHAVE],BS_CONTROLE[Quantidade_11],"-")</f>
        <v>0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>
        <f ca="1">_xlfn.XLOOKUP(G506&amp;$V$2,BS_CONTROLE[CHAVE],BS_CONTROLE[Quantidade_11],"-")</f>
        <v>0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1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 t="str">
        <f ca="1">_xlfn.XLOOKUP(G512&amp;$U$2,BS_CONTROLE[CHAVE],BS_CONTROLE[Quantidade_11],"-")</f>
        <v>-</v>
      </c>
      <c r="V512" s="136">
        <f ca="1">_xlfn.XLOOKUP(G512&amp;$V$2,BS_CONTROLE[CHAVE],BS_CONTROLE[Quantidade_11],"-")</f>
        <v>560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>
        <f ca="1">_xlfn.XLOOKUP(G513&amp;$V$2,BS_CONTROLE[CHAVE],BS_CONTROLE[Quantidade_11],"-")</f>
        <v>2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>
        <f ca="1">_xlfn.XLOOKUP(G514&amp;$V$2,BS_CONTROLE[CHAVE],BS_CONTROLE[Quantidade_11],"-")</f>
        <v>2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>
        <f ca="1">_xlfn.XLOOKUP(G515&amp;$V$2,BS_CONTROLE[CHAVE],BS_CONTROLE[Quantidade_11],"-")</f>
        <v>1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>
        <f ca="1">_xlfn.XLOOKUP(G516&amp;$V$2,BS_CONTROLE[CHAVE],BS_CONTROLE[Quantidade_11],"-")</f>
        <v>312</v>
      </c>
      <c r="W516" s="136">
        <f ca="1">_xlfn.XLOOKUP(G516&amp;$W$2,BS_CONTROLE[CHAVE],BS_CONTROLE[Quantidade_11],"-")</f>
        <v>312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>
        <f ca="1">_xlfn.XLOOKUP(G518&amp;$V$2,BS_CONTROLE[CHAVE],BS_CONTROLE[Quantidade_11],"-")</f>
        <v>0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>
        <f ca="1">_xlfn.XLOOKUP(G519&amp;$V$2,BS_CONTROLE[CHAVE],BS_CONTROLE[Quantidade_11],"-")</f>
        <v>0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>
        <f ca="1">_xlfn.XLOOKUP(G524&amp;$V$2,BS_CONTROLE[CHAVE],BS_CONTROLE[Quantidade_11],"-")</f>
        <v>0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>
        <f ca="1">_xlfn.XLOOKUP(G526&amp;$V$2,BS_CONTROLE[CHAVE],BS_CONTROLE[Quantidade_11],"-")</f>
        <v>0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>
        <f ca="1">_xlfn.XLOOKUP(G527&amp;$V$2,BS_CONTROLE[CHAVE],BS_CONTROLE[Quantidade_11],"-")</f>
        <v>0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>
        <f ca="1">_xlfn.XLOOKUP(G531&amp;$V$2,BS_CONTROLE[CHAVE],BS_CONTROLE[Quantidade_11],"-")</f>
        <v>1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>
        <f ca="1">_xlfn.XLOOKUP(G532&amp;$V$2,BS_CONTROLE[CHAVE],BS_CONTROLE[Quantidade_11],"-")</f>
        <v>0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>
        <f ca="1">_xlfn.XLOOKUP(G533&amp;$V$2,BS_CONTROLE[CHAVE],BS_CONTROLE[Quantidade_11],"-")</f>
        <v>1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40</v>
      </c>
      <c r="V535" s="136">
        <f ca="1">_xlfn.XLOOKUP(G535&amp;$V$2,BS_CONTROLE[CHAVE],BS_CONTROLE[Quantidade_11],"-")</f>
        <v>45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3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3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2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1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1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>
        <f ca="1">_xlfn.XLOOKUP(G547&amp;$V$2,BS_CONTROLE[CHAVE],BS_CONTROLE[Quantidade_11],"-")</f>
        <v>0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>
        <f ca="1">_xlfn.XLOOKUP(G548&amp;$U$2,BS_CONTROLE[CHAVE],BS_CONTROLE[Quantidade_11],"-")</f>
        <v>0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>
        <f ca="1">_xlfn.XLOOKUP(G549&amp;$V$2,BS_CONTROLE[CHAVE],BS_CONTROLE[Quantidade_11],"-")</f>
        <v>0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>
        <f ca="1">_xlfn.XLOOKUP(G551&amp;$V$2,BS_CONTROLE[CHAVE],BS_CONTROLE[Quantidade_11],"-")</f>
        <v>2</v>
      </c>
      <c r="W551" s="136">
        <f ca="1">_xlfn.XLOOKUP(G551&amp;$W$2,BS_CONTROLE[CHAVE],BS_CONTROLE[Quantidade_11],"-")</f>
        <v>2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>
        <f ca="1">_xlfn.XLOOKUP(G552&amp;$V$2,BS_CONTROLE[CHAVE],BS_CONTROLE[Quantidade_11],"-")</f>
        <v>2</v>
      </c>
      <c r="W552" s="136">
        <f ca="1">_xlfn.XLOOKUP(G552&amp;$W$2,BS_CONTROLE[CHAVE],BS_CONTROLE[Quantidade_11],"-")</f>
        <v>2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0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40</v>
      </c>
      <c r="V561" s="136">
        <f ca="1">_xlfn.XLOOKUP(G561&amp;$V$2,BS_CONTROLE[CHAVE],BS_CONTROLE[Quantidade_11],"-")</f>
        <v>45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3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1</v>
      </c>
      <c r="V563" s="136" t="str">
        <f ca="1">_xlfn.XLOOKUP(G563&amp;$V$2,BS_CONTROLE[CHAVE],BS_CONTROLE[Quantidade_11],"-")</f>
        <v>-</v>
      </c>
      <c r="W563" s="136">
        <f ca="1">_xlfn.XLOOKUP(G563&amp;$W$2,BS_CONTROLE[CHAVE],BS_CONTROLE[Quantidade_11],"-")</f>
        <v>0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40</v>
      </c>
      <c r="V568" s="136">
        <f ca="1">_xlfn.XLOOKUP(G568&amp;$V$2,BS_CONTROLE[CHAVE],BS_CONTROLE[Quantidade_11],"-")</f>
        <v>45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>
        <f>IF(SP_SUL!B573="","*",SP_SUL!B573)</f>
        <v>46076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2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 t="str">
        <f ca="1">_xlfn.XLOOKUP(G572&amp;$U$2,BS_CONTROLE[CHAVE],BS_CONTROLE[Quantidade_11],"-")</f>
        <v>-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1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0.375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0.39583333333333331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 t="str">
        <f ca="1">_xlfn.XLOOKUP(G577&amp;$U$2,BS_CONTROLE[CHAVE],BS_CONTROLE[Quantidade_11],"-")</f>
        <v>-</v>
      </c>
      <c r="V577" s="136">
        <f ca="1">_xlfn.XLOOKUP(G577&amp;$V$2,BS_CONTROLE[CHAVE],BS_CONTROLE[Quantidade_11],"-")</f>
        <v>130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ROBSON (TF-701)</v>
      </c>
      <c r="H579" s="143" t="str">
        <f>IF(SP_SUL!F582="","*",SP_SUL!F582)</f>
        <v>PDM - SUBSTITUIÇÃO - DORMENTE</v>
      </c>
      <c r="I579" s="143" t="str">
        <f>IF(SP_SUL!H582="","*",SP_SUL!H582)</f>
        <v>-</v>
      </c>
      <c r="J579" s="143" t="str">
        <f>IF(SP_SUL!I582="","*",SP_SUL!I582)</f>
        <v>-</v>
      </c>
      <c r="K579" s="138" t="str">
        <f>IF(SP_SUL!M582="","*",SP_SUL!M582)</f>
        <v>ZDY-ZFY</v>
      </c>
      <c r="L579" s="138" t="str">
        <f>IF(SP_SUL!N582="","*",SP_SUL!N582)</f>
        <v>189ZFY</v>
      </c>
      <c r="M579" s="139">
        <f>IF(SP_SUL!J582="","*",SP_SUL!J582)</f>
        <v>56</v>
      </c>
      <c r="N579" s="142">
        <f>IF(SP_SUL!K582="","*",SP_SUL!K582)</f>
        <v>190.3</v>
      </c>
      <c r="O579" s="142">
        <f>IF(SP_SUL!L582="","*",SP_SUL!L582)</f>
        <v>190.5</v>
      </c>
      <c r="P579" s="141">
        <f>IF(SP_SUL!O582="","*",SP_SUL!O582)</f>
        <v>0.375</v>
      </c>
      <c r="Q579" s="141">
        <f>IF(SP_SUL!P582="","*",SP_SUL!P582)</f>
        <v>8.3333333333333329E-2</v>
      </c>
      <c r="R579" s="143" t="str">
        <f>IF(SP_SUL!Q582="","*",CONCATENATE(SP_SUL!Q582," ",SP_SUL!R582))</f>
        <v>50 Nº DE DORMENTES</v>
      </c>
      <c r="S579" s="143" t="str">
        <f>IF(SP_SUL!V582="","*",SP_SUL!V582)</f>
        <v>Robson</v>
      </c>
      <c r="T579" s="143" t="str">
        <f>IF(SP_SUL!W582="","*",SP_SUL!W582)</f>
        <v>Substituição de dormentes</v>
      </c>
      <c r="U579" s="136">
        <f ca="1">_xlfn.XLOOKUP(G579&amp;$U$2,BS_CONTROLE[CHAVE],BS_CONTROLE[Quantidade_11],"-")</f>
        <v>0</v>
      </c>
      <c r="V579" s="136">
        <f ca="1">_xlfn.XLOOKUP(G579&amp;$V$2,BS_CONTROLE[CHAVE],BS_CONTROLE[Quantidade_11],"-")</f>
        <v>0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JACIANO (TF-674)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Josenilton</v>
      </c>
      <c r="T580" s="143" t="str">
        <f>IF(SP_SUL!W583="","*",SP_SUL!W583)</f>
        <v>Substituição de dormentes</v>
      </c>
      <c r="U580" s="136">
        <f ca="1">_xlfn.XLOOKUP(G580&amp;$U$2,BS_CONTROLE[CHAVE],BS_CONTROLE[Quantidade_11],"-")</f>
        <v>0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ROBSON (TP-729)</v>
      </c>
      <c r="H581" s="143" t="str">
        <f>IF(SP_SUL!F584="","*",SP_SUL!F584)</f>
        <v>LIMPEZA LASTRO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ZXP189</v>
      </c>
      <c r="M581" s="139">
        <f>IF(SP_SUL!J584="","*",SP_SUL!J584)</f>
        <v>56</v>
      </c>
      <c r="N581" s="142">
        <f>IF(SP_SUL!K584="","*",SP_SUL!K584)</f>
        <v>187.58</v>
      </c>
      <c r="O581" s="142" t="str">
        <f>IF(SP_SUL!L584="","*",SP_SUL!L584)</f>
        <v>-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10 M</v>
      </c>
      <c r="S581" s="143" t="str">
        <f>IF(SP_SUL!V584="","*",SP_SUL!V584)</f>
        <v>Robson</v>
      </c>
      <c r="T581" s="143" t="str">
        <f>IF(SP_SUL!W584="","*",SP_SUL!W584)</f>
        <v>Limpeza de lastro</v>
      </c>
      <c r="U581" s="136">
        <f ca="1">_xlfn.XLOOKUP(G581&amp;$U$2,BS_CONTROLE[CHAVE],BS_CONTROLE[Quantidade_11],"-")</f>
        <v>0</v>
      </c>
      <c r="V581" s="136">
        <f ca="1">_xlfn.XLOOKUP(G581&amp;$V$2,BS_CONTROLE[CHAVE],BS_CONTROLE[Quantidade_11],"-")</f>
        <v>0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0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ZKE-ZEV</v>
      </c>
      <c r="F584" s="143">
        <f>IF(SP_SUL!B587="","*",SP_SUL!B587)</f>
        <v>46076</v>
      </c>
      <c r="G584" s="143" t="str">
        <f>IF(SP_SUL!D587="","*",SP_SUL!D587)</f>
        <v>V89</v>
      </c>
      <c r="H584" s="143" t="str">
        <f>IF(SP_SUL!F587="","*",SP_SUL!F587)</f>
        <v>MECANIZAÇÃO - SOCADORA</v>
      </c>
      <c r="I584" s="143" t="str">
        <f>IF(SP_SUL!H587="","*",SP_SUL!H587)</f>
        <v>102ZKW2</v>
      </c>
      <c r="J584" s="143" t="str">
        <f>IF(SP_SUL!I587="","*",SP_SUL!I587)</f>
        <v>102ZKW2</v>
      </c>
      <c r="K584" s="138" t="str">
        <f>IF(SP_SUL!M587="","*",SP_SUL!M587)</f>
        <v>ZKW-ZLU</v>
      </c>
      <c r="L584" s="138" t="str">
        <f>IF(SP_SUL!N587="","*",SP_SUL!N587)</f>
        <v>102ZKW2</v>
      </c>
      <c r="M584" s="139">
        <f>IF(SP_SUL!J587="","*",SP_SUL!J587)</f>
        <v>55</v>
      </c>
      <c r="N584" s="142">
        <f>IF(SP_SUL!K587="","*",SP_SUL!K587)</f>
        <v>97.9</v>
      </c>
      <c r="O584" s="142">
        <f>IF(SP_SUL!L587="","*",SP_SUL!L587)</f>
        <v>100</v>
      </c>
      <c r="P584" s="141">
        <f>IF(SP_SUL!O587="","*",SP_SUL!O587)</f>
        <v>0.4375</v>
      </c>
      <c r="Q584" s="141">
        <f>IF(SP_SUL!P587="","*",SP_SUL!P587)</f>
        <v>8.3333333333333329E-2</v>
      </c>
      <c r="R584" s="143" t="str">
        <f>IF(SP_SUL!Q587="","*",CONCATENATE(SP_SUL!Q587," ",SP_SUL!R587))</f>
        <v>480 M</v>
      </c>
      <c r="S584" s="143" t="str">
        <f>IF(SP_SUL!V587="","*",SP_SUL!V587)</f>
        <v>Antonioni</v>
      </c>
      <c r="T584" s="143" t="str">
        <f>IF(SP_SUL!W587="","*",SP_SUL!W587)</f>
        <v>Socaria mecanizada</v>
      </c>
      <c r="U584" s="136" t="str">
        <f ca="1">_xlfn.XLOOKUP(G584&amp;$U$2,BS_CONTROLE[CHAVE],BS_CONTROLE[Quantidade_11],"-")</f>
        <v>-</v>
      </c>
      <c r="V584" s="136">
        <f ca="1">_xlfn.XLOOKUP(G584&amp;$V$2,BS_CONTROLE[CHAVE],BS_CONTROLE[Quantidade_11],"-")</f>
        <v>560</v>
      </c>
      <c r="W584" s="136">
        <f ca="1">_xlfn.XLOOKUP(G584&amp;$W$2,BS_CONTROLE[CHAVE],BS_CONTROLE[Quantidade_11],"-")</f>
        <v>0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W60</v>
      </c>
      <c r="H585" s="143" t="str">
        <f>IF(SP_SUL!F588="","*",SP_SUL!F588)</f>
        <v>PDM - DESCARGA - DORMENTE</v>
      </c>
      <c r="I585" s="143" t="str">
        <f>IF(SP_SUL!H588="","*",SP_SUL!H588)</f>
        <v>ZEM130-2</v>
      </c>
      <c r="J585" s="143" t="str">
        <f>IF(SP_SUL!I588="","*",SP_SUL!I588)</f>
        <v>ZEM130-2</v>
      </c>
      <c r="K585" s="138" t="str">
        <f>IF(SP_SUL!M588="","*",SP_SUL!M588)</f>
        <v>ZWI-ZEM</v>
      </c>
      <c r="L585" s="138" t="str">
        <f>IF(SP_SUL!N588="","*",SP_SUL!N588)</f>
        <v>130ZYQW/ZEM2</v>
      </c>
      <c r="M585" s="139">
        <f>IF(SP_SUL!J588="","*",SP_SUL!J588)</f>
        <v>55</v>
      </c>
      <c r="N585" s="142">
        <f>IF(SP_SUL!K588="","*",SP_SUL!K588)</f>
        <v>127.4</v>
      </c>
      <c r="O585" s="142">
        <f>IF(SP_SUL!L588="","*",SP_SUL!L588)</f>
        <v>137</v>
      </c>
      <c r="P585" s="141">
        <f>IF(SP_SUL!O588="","*",SP_SUL!O588)</f>
        <v>0.33333333333333331</v>
      </c>
      <c r="Q585" s="141">
        <f>IF(SP_SUL!P588="","*",SP_SUL!P588)</f>
        <v>8.3333333333333329E-2</v>
      </c>
      <c r="R585" s="143" t="str">
        <f>IF(SP_SUL!Q588="","*",CONCATENATE(SP_SUL!Q588," ",SP_SUL!R588))</f>
        <v>1000 Nº DE DORMENTES</v>
      </c>
      <c r="S585" s="143" t="str">
        <f>IF(SP_SUL!V588="","*",SP_SUL!V588)</f>
        <v xml:space="preserve">Felipe </v>
      </c>
      <c r="T585" s="143" t="str">
        <f>IF(SP_SUL!W588="","*",SP_SUL!W588)</f>
        <v>Descarga de dormentes</v>
      </c>
      <c r="U585" s="136" t="str">
        <f ca="1">_xlfn.XLOOKUP(G585&amp;$U$2,BS_CONTROLE[CHAVE],BS_CONTROLE[Quantidade_11],"-")</f>
        <v>-</v>
      </c>
      <c r="V585" s="136">
        <f ca="1">_xlfn.XLOOKUP(G585&amp;$V$2,BS_CONTROLE[CHAVE],BS_CONTROLE[Quantidade_11],"-")</f>
        <v>1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WALTER (TP-810)</v>
      </c>
      <c r="H587" s="143" t="str">
        <f>IF(SP_SUL!F590="","*",SP_SUL!F590)</f>
        <v>MODERNIZAÇÃO - SOLDA</v>
      </c>
      <c r="I587" s="143" t="str">
        <f>IF(SP_SUL!H590="","*",SP_SUL!H590)</f>
        <v>-</v>
      </c>
      <c r="J587" s="143" t="str">
        <f>IF(SP_SUL!I590="","*",SP_SUL!I590)</f>
        <v>-</v>
      </c>
      <c r="K587" s="138" t="str">
        <f>IF(SP_SUL!M590="","*",SP_SUL!M590)</f>
        <v>ZRB-ZEV</v>
      </c>
      <c r="L587" s="138">
        <f>IF(SP_SUL!N590="","*",SP_SUL!N590)</f>
        <v>1561551</v>
      </c>
      <c r="M587" s="139">
        <f>IF(SP_SUL!J590="","*",SP_SUL!J590)</f>
        <v>48</v>
      </c>
      <c r="N587" s="142">
        <f>IF(SP_SUL!K590="","*",SP_SUL!K590)</f>
        <v>155.62299999999999</v>
      </c>
      <c r="O587" s="142" t="str">
        <f>IF(SP_SUL!L590="","*",SP_SUL!L590)</f>
        <v>-</v>
      </c>
      <c r="P587" s="141">
        <f>IF(SP_SUL!O590="","*",SP_SUL!O590)</f>
        <v>0.35416666666666669</v>
      </c>
      <c r="Q587" s="141">
        <f>IF(SP_SUL!P590="","*",SP_SUL!P590)</f>
        <v>6.9444444444444448E-2</v>
      </c>
      <c r="R587" s="143" t="str">
        <f>IF(SP_SUL!Q590="","*",CONCATENATE(SP_SUL!Q590," ",SP_SUL!R590))</f>
        <v>1 Nº DE SOLDA</v>
      </c>
      <c r="S587" s="143" t="str">
        <f>IF(SP_SUL!V590="","*",SP_SUL!V590)</f>
        <v>Alisson</v>
      </c>
      <c r="T587" s="143" t="str">
        <f>IF(SP_SUL!W590="","*",SP_SUL!W590)</f>
        <v xml:space="preserve">Execução de solda - Condicionado a temperatura 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ADENISON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155.691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MATEUS (TP-809)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1571561</v>
      </c>
      <c r="M589" s="139">
        <f>IF(SP_SUL!J592="","*",SP_SUL!J592)</f>
        <v>48</v>
      </c>
      <c r="N589" s="142">
        <f>IF(SP_SUL!K592="","*",SP_SUL!K592)</f>
        <v>156.005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0.3125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>
        <f ca="1">_xlfn.XLOOKUP(G592&amp;$V$2,BS_CONTROLE[CHAVE],BS_CONTROLE[Quantidade_11],"-")</f>
        <v>1</v>
      </c>
      <c r="W592" s="136">
        <f ca="1">_xlfn.XLOOKUP(G592&amp;$W$2,BS_CONTROLE[CHAVE],BS_CONTROLE[Quantidade_11],"-")</f>
        <v>0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HUELTON (TP-725)</v>
      </c>
      <c r="H593" s="143" t="str">
        <f>IF(SP_SUL!F596="","*",SP_SUL!F596)</f>
        <v>PDM - SOLDA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ZPT</v>
      </c>
      <c r="L593" s="138" t="str">
        <f>IF(SP_SUL!N596="","*",SP_SUL!N596)</f>
        <v>ZPT2</v>
      </c>
      <c r="M593" s="139">
        <f>IF(SP_SUL!J596="","*",SP_SUL!J596)</f>
        <v>92</v>
      </c>
      <c r="N593" s="142">
        <f>IF(SP_SUL!K596="","*",SP_SUL!K596)</f>
        <v>106.7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6.25E-2</v>
      </c>
      <c r="R593" s="143" t="str">
        <f>IF(SP_SUL!Q596="","*",CONCATENATE(SP_SUL!Q596," ",SP_SUL!R596))</f>
        <v>15 Nº DE SOLDA</v>
      </c>
      <c r="S593" s="143" t="str">
        <f>IF(SP_SUL!V596="","*",SP_SUL!V596)</f>
        <v>Moises</v>
      </c>
      <c r="T593" s="143" t="str">
        <f>IF(SP_SUL!W596="","*",SP_SUL!W596)</f>
        <v xml:space="preserve">Execução de solda - Condicionado a temperatura </v>
      </c>
      <c r="U593" s="136">
        <f ca="1">_xlfn.XLOOKUP(G593&amp;$U$2,BS_CONTROLE[CHAVE],BS_CONTROLE[Quantidade_11],"-")</f>
        <v>0</v>
      </c>
      <c r="V593" s="136">
        <f ca="1">_xlfn.XLOOKUP(G593&amp;$V$2,BS_CONTROLE[CHAVE],BS_CONTROLE[Quantidade_11],"-")</f>
        <v>0</v>
      </c>
      <c r="W593" s="136">
        <f ca="1">_xlfn.XLOOKUP(G593&amp;$W$2,BS_CONTROLE[CHAVE],BS_CONTROLE[Quantidade_11],"-")</f>
        <v>0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ZPT-ZPG</v>
      </c>
      <c r="F594" s="143">
        <f>IF(SP_SUL!B597="","*",SP_SUL!B597)</f>
        <v>46076</v>
      </c>
      <c r="G594" s="143" t="str">
        <f>IF(SP_SUL!D597="","*",SP_SUL!D597)</f>
        <v>DIEGO (TF-42)</v>
      </c>
      <c r="H594" s="143" t="str">
        <f>IF(SP_SUL!F597="","*",SP_SUL!F597)</f>
        <v>LIMPEZA LASTRO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PAT-ZGM</v>
      </c>
      <c r="L594" s="138" t="str">
        <f>IF(SP_SUL!N597="","*",SP_SUL!N597)</f>
        <v>PAT1102</v>
      </c>
      <c r="M594" s="139">
        <f>IF(SP_SUL!J597="","*",SP_SUL!J597)</f>
        <v>53</v>
      </c>
      <c r="N594" s="142">
        <f>IF(SP_SUL!K597="","*",SP_SUL!K597)</f>
        <v>109.25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6.25E-2</v>
      </c>
      <c r="R594" s="143" t="str">
        <f>IF(SP_SUL!Q597="","*",CONCATENATE(SP_SUL!Q597," ",SP_SUL!R597))</f>
        <v>15 M</v>
      </c>
      <c r="S594" s="143" t="str">
        <f>IF(SP_SUL!V597="","*",SP_SUL!V597)</f>
        <v>Diego</v>
      </c>
      <c r="T594" s="143" t="str">
        <f>IF(SP_SUL!W597="","*",SP_SUL!W597)</f>
        <v>Limpeza de lastro</v>
      </c>
      <c r="U594" s="136">
        <f ca="1">_xlfn.XLOOKUP(G594&amp;$U$2,BS_CONTROLE[CHAVE],BS_CONTROLE[Quantidade_11],"-")</f>
        <v>40</v>
      </c>
      <c r="V594" s="136">
        <f ca="1">_xlfn.XLOOKUP(G594&amp;$V$2,BS_CONTROLE[CHAVE],BS_CONTROLE[Quantidade_11],"-")</f>
        <v>45</v>
      </c>
      <c r="W594" s="136">
        <f ca="1">_xlfn.XLOOKUP(G594&amp;$W$2,BS_CONTROLE[CHAVE],BS_CONTROLE[Quantidade_11],"-")</f>
        <v>0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EXPANSÃO TURMA 1</v>
      </c>
      <c r="H595" s="143" t="str">
        <f>IF(SP_SUL!F598="","*",SP_SUL!F598)</f>
        <v>EXPANSÃO - SOLDA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109-ZGM</v>
      </c>
      <c r="L595" s="138">
        <f>IF(SP_SUL!N598="","*",SP_SUL!N598)</f>
        <v>1131121</v>
      </c>
      <c r="M595" s="139">
        <f>IF(SP_SUL!J598="","*",SP_SUL!J598)</f>
        <v>30</v>
      </c>
      <c r="N595" s="142">
        <f>IF(SP_SUL!K598="","*",SP_SUL!K598)</f>
        <v>111.98</v>
      </c>
      <c r="O595" s="142" t="str">
        <f>IF(SP_SUL!L598="","*",SP_SUL!L598)</f>
        <v>-</v>
      </c>
      <c r="P595" s="141">
        <f>IF(SP_SUL!O598="","*",SP_SUL!O598)</f>
        <v>0.35416666666666669</v>
      </c>
      <c r="Q595" s="141">
        <f>IF(SP_SUL!P598="","*",SP_SUL!P598)</f>
        <v>6.25E-2</v>
      </c>
      <c r="R595" s="143" t="str">
        <f>IF(SP_SUL!Q598="","*",CONCATENATE(SP_SUL!Q598," ",SP_SUL!R598))</f>
        <v>1 Nº DE SOLDA</v>
      </c>
      <c r="S595" s="143" t="str">
        <f>IF(SP_SUL!V598="","*",SP_SUL!V598)</f>
        <v>Pedro</v>
      </c>
      <c r="T595" s="143" t="str">
        <f>IF(SP_SUL!W598="","*",SP_SUL!W598)</f>
        <v xml:space="preserve">Execução de solda - Condicionado a temperatura </v>
      </c>
      <c r="U595" s="136">
        <f ca="1">_xlfn.XLOOKUP(G595&amp;$U$2,BS_CONTROLE[CHAVE],BS_CONTROLE[Quantidade_11],"-")</f>
        <v>0</v>
      </c>
      <c r="V595" s="136">
        <f ca="1">_xlfn.XLOOKUP(G595&amp;$V$2,BS_CONTROLE[CHAVE],BS_CONTROLE[Quantidade_11],"-")</f>
        <v>3</v>
      </c>
      <c r="W595" s="136">
        <f ca="1">_xlfn.XLOOKUP(G595&amp;$W$2,BS_CONTROLE[CHAVE],BS_CONTROLE[Quantidade_11],"-")</f>
        <v>2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65" sqref="C565:K565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1841</v>
      </c>
      <c r="C2" s="120" t="s">
        <v>1842</v>
      </c>
      <c r="D2" s="75" t="s">
        <v>982</v>
      </c>
      <c r="E2" s="75" t="s">
        <v>1843</v>
      </c>
      <c r="F2" s="98" t="s">
        <v>1844</v>
      </c>
      <c r="G2" s="75" t="s">
        <v>1845</v>
      </c>
      <c r="H2" s="75" t="s">
        <v>1846</v>
      </c>
      <c r="I2" s="75" t="s">
        <v>1847</v>
      </c>
      <c r="J2" s="75" t="s">
        <v>1848</v>
      </c>
      <c r="K2" s="77" t="s">
        <v>1849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>
        <f>IF(SP_SUL!B573="","*",SP_SUL!B573)</f>
        <v>46076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ROBSON (TF-701)</v>
      </c>
      <c r="E578" s="93" t="str">
        <f>IF(SP_SUL!H582="","*",SP_SUL!H582)</f>
        <v>-</v>
      </c>
      <c r="F578" s="99" t="str">
        <f>IF(SP_SUL!M582="","*",SP_SUL!M582)</f>
        <v>ZDY-ZFY</v>
      </c>
      <c r="G578" s="94" t="str">
        <f>IF(SP_SUL!I582="","*",SP_SUL!I582)</f>
        <v>-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-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JACIANO (TF-674)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ROBSON (TP-729)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V89</v>
      </c>
      <c r="E583" s="93" t="str">
        <f>IF(SP_SUL!H587="","*",SP_SUL!H587)</f>
        <v>102ZKW2</v>
      </c>
      <c r="F583" s="99" t="str">
        <f>IF(SP_SUL!M587="","*",SP_SUL!M587)</f>
        <v>ZKW-ZLU</v>
      </c>
      <c r="G583" s="94" t="str">
        <f>IF(SP_SUL!I587="","*",SP_SUL!I587)</f>
        <v>102ZKW2</v>
      </c>
      <c r="H583" s="94" t="str">
        <f>IF(SP_SUL!AB587="","*",SP_SUL!AB587)</f>
        <v>FIXO</v>
      </c>
      <c r="I583" s="94" t="str">
        <f>IF(SP_SUL!AC587="","*",SP_SUL!AC587)</f>
        <v>*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W60</v>
      </c>
      <c r="E584" s="93" t="str">
        <f>IF(SP_SUL!H588="","*",SP_SUL!H588)</f>
        <v>ZEM130-2</v>
      </c>
      <c r="F584" s="99" t="str">
        <f>IF(SP_SUL!M588="","*",SP_SUL!M588)</f>
        <v>ZWI-ZEM</v>
      </c>
      <c r="G584" s="94" t="str">
        <f>IF(SP_SUL!I588="","*",SP_SUL!I588)</f>
        <v>ZEM130-2</v>
      </c>
      <c r="H584" s="94" t="str">
        <f>IF(SP_SUL!AB588="","*",SP_SUL!AB588)</f>
        <v>FIXO</v>
      </c>
      <c r="I584" s="94" t="str">
        <f>IF(SP_SUL!AC588="","*",SP_SUL!AC588)</f>
        <v>*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WALTER (TP-810)</v>
      </c>
      <c r="E586" s="93" t="str">
        <f>IF(SP_SUL!H590="","*",SP_SUL!H590)</f>
        <v>-</v>
      </c>
      <c r="F586" s="99" t="str">
        <f>IF(SP_SUL!M590="","*",SP_SUL!M590)</f>
        <v>ZRB-ZEV</v>
      </c>
      <c r="G586" s="94" t="str">
        <f>IF(SP_SUL!I590="","*",SP_SUL!I590)</f>
        <v>-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-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ADENISON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MATEUS (TP-809)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*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HUELTON (TP-725)</v>
      </c>
      <c r="E592" s="93" t="str">
        <f>IF(SP_SUL!H596="","*",SP_SUL!H596)</f>
        <v>-</v>
      </c>
      <c r="F592" s="99" t="str">
        <f>IF(SP_SUL!M596="","*",SP_SUL!M596)</f>
        <v>ZPT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DIEGO (TF-42)</v>
      </c>
      <c r="E593" s="93" t="str">
        <f>IF(SP_SUL!H597="","*",SP_SUL!H597)</f>
        <v>-</v>
      </c>
      <c r="F593" s="99" t="str">
        <f>IF(SP_SUL!M597="","*",SP_SUL!M597)</f>
        <v>PAT-ZGM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EXPANSÃO TURMA 1</v>
      </c>
      <c r="E594" s="93" t="str">
        <f>IF(SP_SUL!H598="","*",SP_SUL!H598)</f>
        <v>-</v>
      </c>
      <c r="F594" s="99" t="str">
        <f>IF(SP_SUL!M598="","*",SP_SUL!M598)</f>
        <v>109-ZGM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2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1850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4608C99A-D5C0-4BAB-A14A-675B05614C8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2026-02-22T11:09:51Z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