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26" documentId="8_{B6337239-1A00-434D-AAD0-422EA1FEB5AE}" xr6:coauthVersionLast="47" xr6:coauthVersionMax="47" xr10:uidLastSave="{8135E320-8667-4F11-BA42-2BDDBFA6A135}"/>
  <bookViews>
    <workbookView xWindow="-120" yWindow="-120" windowWidth="20730" windowHeight="11040" firstSheet="8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M109" i="11"/>
  <c r="M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" i="1" l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<sst xmlns="http://schemas.openxmlformats.org/spreadsheetml/2006/main" count="4674" uniqueCount="1331">
  <si>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</si>
  <si>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</si>
  <si>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</si>
  <si>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</si>
  <si>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</si>
  <si>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</si>
  <si>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</si>
  <si>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</si>
  <si>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</si>
  <si>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</si>
  <si>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</si>
  <si>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</si>
  <si>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</si>
  <si>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</si>
  <si>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</si>
  <si>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</si>
  <si>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</si>
  <si>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</si>
  <si>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</si>
  <si>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</si>
  <si>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</si>
  <si>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</si>
  <si>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</si>
  <si>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</si>
  <si>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</si>
  <si>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</si>
  <si>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</si>
  <si>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</si>
  <si>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</si>
  <si>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</si>
  <si>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</si>
  <si>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</si>
  <si>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</si>
  <si>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</si>
  <si>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</si>
  <si>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</si>
  <si>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</si>
  <si>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</si>
  <si>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</si>
  <si>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</si>
  <si>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</si>
  <si>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</si>
  <si>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</si>
  <si>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</si>
  <si>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</si>
  <si>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</si>
  <si>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</si>
  <si>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</si>
  <si>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</si>
  <si>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</si>
  <si>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</si>
  <si>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</si>
  <si>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</si>
  <si>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</si>
  <si>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</si>
  <si>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</si>
  <si>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</si>
  <si>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</si>
  <si>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</si>
  <si>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</si>
  <si>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</si>
  <si>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</si>
  <si>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</si>
  <si>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</si>
  <si>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</si>
  <si>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</si>
  <si>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</si>
  <si>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</si>
  <si>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</si>
  <si>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</si>
  <si>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</si>
  <si>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</si>
  <si>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</si>
  <si>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</si>
  <si>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</si>
  <si>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</si>
  <si>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</si>
  <si>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</si>
  <si>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</si>
  <si>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</si>
  <si>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</si>
  <si>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</si>
  <si>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</si>
  <si>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</si>
  <si>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</si>
  <si>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</si>
  <si>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</si>
  <si>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</si>
  <si>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</si>
  <si>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</si>
  <si>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</si>
  <si>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</si>
  <si>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</si>
  <si>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</si>
  <si>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</si>
  <si>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</si>
  <si>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</si>
  <si>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</si>
  <si>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</si>
  <si>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</si>
  <si>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</si>
  <si>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</si>
  <si>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</si>
  <si>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</si>
  <si>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</si>
  <si>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</si>
  <si>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</si>
  <si>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</si>
  <si>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</si>
  <si>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</si>
  <si>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</si>
  <si>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</si>
  <si>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</si>
  <si>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</si>
  <si>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</si>
  <si>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</si>
  <si>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</si>
  <si>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</si>
  <si>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</si>
  <si>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</si>
  <si>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</si>
  <si>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</si>
  <si>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</si>
  <si>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</si>
  <si>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</si>
  <si>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</si>
  <si>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</si>
  <si>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</si>
  <si>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</si>
  <si>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</si>
  <si>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</si>
  <si>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</si>
  <si>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</si>
  <si>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</si>
  <si>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</si>
  <si>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</si>
  <si>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</si>
  <si>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</si>
  <si>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</si>
  <si>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</si>
  <si>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</si>
  <si>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</si>
  <si>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</si>
  <si>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</si>
  <si>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</si>
  <si>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</si>
  <si>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</si>
  <si>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</si>
  <si>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</si>
  <si>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</si>
  <si>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</si>
  <si>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</si>
  <si>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</si>
  <si>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</si>
  <si>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</si>
  <si>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</si>
  <si>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</si>
  <si>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</si>
  <si>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</si>
  <si>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</si>
  <si>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</si>
  <si>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</si>
  <si>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</si>
  <si>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</si>
  <si>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</si>
  <si>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</si>
  <si>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</si>
  <si>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</si>
  <si>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</si>
  <si>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</si>
  <si>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</si>
  <si>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</si>
  <si>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</si>
  <si>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</si>
  <si>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</si>
  <si>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</si>
  <si>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</si>
  <si>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</si>
  <si>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</si>
  <si>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</si>
  <si>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</si>
  <si>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</si>
  <si>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</si>
  <si>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</si>
  <si>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</si>
  <si>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</si>
  <si>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</si>
  <si>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</si>
  <si>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</si>
  <si>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</si>
  <si>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</si>
  <si>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</si>
  <si>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</si>
  <si>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</si>
  <si>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</si>
  <si>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</si>
  <si>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</si>
  <si>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</si>
  <si>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</si>
  <si>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</si>
  <si>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</si>
  <si>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</si>
  <si>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</si>
  <si>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</si>
  <si>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</si>
  <si>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</si>
  <si>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</si>
  <si>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</si>
  <si>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</si>
  <si>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</si>
  <si>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</si>
  <si>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</si>
  <si>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</si>
  <si>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</si>
  <si>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</si>
  <si>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</si>
  <si>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</si>
  <si>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</si>
  <si>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</si>
  <si>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</si>
  <si>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</si>
  <si>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</si>
  <si>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</si>
  <si>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</si>
  <si>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</si>
  <si>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</si>
  <si>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</si>
  <si>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</si>
  <si>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</si>
  <si>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</si>
  <si>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</si>
  <si>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</si>
  <si>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</si>
  <si>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</si>
  <si>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</si>
  <si>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</si>
  <si>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</si>
  <si>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</si>
  <si>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</si>
  <si>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</si>
  <si>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</si>
  <si>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</si>
  <si>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</si>
  <si>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</si>
  <si>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</si>
  <si>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</si>
  <si>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</si>
  <si>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</si>
  <si>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</si>
  <si>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</si>
  <si>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</si>
  <si>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</si>
  <si>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</si>
  <si>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</si>
  <si>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</si>
  <si>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</si>
  <si>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</si>
  <si>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</si>
  <si>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</si>
  <si>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</si>
  <si>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</si>
  <si>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</si>
  <si>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</si>
  <si>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</si>
  <si>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</si>
  <si>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</si>
  <si>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</si>
  <si>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</si>
  <si>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</si>
  <si>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</si>
  <si>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</si>
  <si>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</si>
  <si>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</si>
  <si>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</si>
  <si>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</si>
  <si>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</si>
  <si>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</si>
  <si>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</si>
  <si>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</si>
  <si>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</si>
  <si>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</si>
  <si>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</si>
  <si>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</si>
  <si>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</si>
  <si>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</si>
  <si>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</si>
  <si>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</si>
  <si>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</si>
  <si>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</si>
  <si>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</si>
  <si>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</si>
  <si>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</si>
  <si>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</si>
  <si>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</si>
  <si>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</si>
  <si>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</si>
  <si>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</si>
  <si>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</si>
  <si>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</si>
  <si>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</si>
  <si>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</si>
  <si>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</si>
  <si>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</si>
  <si>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</si>
  <si>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</si>
  <si>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</si>
  <si>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</si>
  <si>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</si>
  <si>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</si>
  <si>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</si>
  <si>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</si>
  <si>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</si>
  <si>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</si>
  <si>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</si>
  <si>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</si>
  <si>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</si>
  <si>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</si>
  <si>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</si>
  <si>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</si>
  <si>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</si>
  <si>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</si>
  <si>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</si>
  <si>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</si>
  <si>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</si>
  <si>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</si>
  <si>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</si>
  <si>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</si>
  <si>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</si>
  <si>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</si>
  <si>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</si>
  <si>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</si>
  <si>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</si>
  <si>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</si>
  <si>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</si>
  <si>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</si>
  <si>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</si>
  <si>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</si>
  <si>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</si>
  <si>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</si>
  <si>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</si>
  <si>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</si>
  <si>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</si>
  <si>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</si>
  <si>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</si>
  <si>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</si>
  <si>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</si>
  <si>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</si>
  <si>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</si>
  <si>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</si>
  <si>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</si>
  <si>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</si>
  <si>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</si>
  <si>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</si>
  <si>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</si>
  <si>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</si>
  <si>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</si>
  <si>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</si>
  <si>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</si>
  <si>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</si>
  <si>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</si>
  <si>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</si>
  <si>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</si>
  <si>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</si>
  <si>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</si>
  <si>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</si>
  <si>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</si>
  <si>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</si>
  <si>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</si>
  <si>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</si>
  <si>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</si>
  <si>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</si>
  <si>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</si>
  <si>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</si>
  <si>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</si>
  <si>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</si>
  <si>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</si>
  <si>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</si>
  <si>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</si>
  <si>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</si>
  <si>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</si>
  <si>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</si>
  <si>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</si>
  <si>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</si>
  <si>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</si>
  <si>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</si>
  <si>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</si>
  <si>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</si>
  <si>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</si>
  <si>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</si>
  <si>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</si>
  <si>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</si>
  <si>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</si>
  <si>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</si>
  <si>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</si>
  <si>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</si>
  <si>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</si>
  <si>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</si>
  <si>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</si>
  <si>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</si>
  <si>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</si>
  <si>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</si>
  <si>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</si>
  <si>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</si>
  <si>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</si>
  <si>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</si>
  <si>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</si>
  <si>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</si>
  <si>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</si>
  <si>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</si>
  <si>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</si>
  <si>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</si>
  <si>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</si>
  <si>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</si>
  <si>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</si>
  <si>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</si>
  <si>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</si>
  <si>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</si>
  <si>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</si>
  <si>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</si>
  <si>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</si>
  <si>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</si>
  <si>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</si>
  <si>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</si>
  <si>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</si>
  <si>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</si>
  <si>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</si>
  <si>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</si>
  <si>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</si>
  <si>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</si>
  <si>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</si>
  <si>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</si>
  <si>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</si>
  <si>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</si>
  <si>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</si>
  <si>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</si>
  <si>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</si>
  <si>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</si>
  <si>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</si>
  <si>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</si>
  <si>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</si>
  <si>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</si>
  <si>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</si>
  <si>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</si>
  <si>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</si>
  <si>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</si>
  <si>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</si>
  <si>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</si>
  <si>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</si>
  <si>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</si>
  <si>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</si>
  <si>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</si>
  <si>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</si>
  <si>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</si>
  <si>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</si>
  <si>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</si>
  <si>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</si>
  <si>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</si>
  <si>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</si>
  <si>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</si>
  <si>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</si>
  <si>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</si>
  <si>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</si>
  <si>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</si>
  <si>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</si>
  <si>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</si>
  <si>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</si>
  <si>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</si>
  <si>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</si>
  <si>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</si>
  <si>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</si>
  <si>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</si>
  <si>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</si>
  <si>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</si>
  <si>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</si>
  <si>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</si>
  <si>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</si>
  <si>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</si>
  <si>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</si>
  <si>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</si>
  <si>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</si>
  <si>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</si>
  <si>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</si>
  <si>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</si>
  <si>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</si>
  <si>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</si>
  <si>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</si>
  <si>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</si>
  <si>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</si>
  <si>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</si>
  <si>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</si>
  <si>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</si>
  <si>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</si>
  <si>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</si>
  <si>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</si>
  <si>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</si>
  <si>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</si>
  <si>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</si>
  <si>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</si>
  <si>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</si>
  <si>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</si>
  <si>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</si>
  <si>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</si>
  <si>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</si>
  <si>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</si>
  <si>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</si>
  <si>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</si>
  <si>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</si>
  <si>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</si>
  <si>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</si>
  <si>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</si>
  <si>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</si>
  <si>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</si>
  <si>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</si>
  <si>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</si>
  <si>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</si>
  <si>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</si>
  <si>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</si>
  <si>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</si>
  <si>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</si>
  <si>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</si>
  <si>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</si>
  <si>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</si>
  <si>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</si>
  <si>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</si>
  <si>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</si>
  <si>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</si>
  <si>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</si>
  <si>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</si>
  <si>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</si>
  <si>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</si>
  <si>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</si>
  <si>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</si>
  <si>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</si>
  <si>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</si>
  <si>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</si>
  <si>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</si>
  <si>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</si>
  <si>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</si>
  <si>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</si>
  <si>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</si>
  <si>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</si>
  <si>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</si>
  <si>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</si>
  <si>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</si>
  <si>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</si>
  <si>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</si>
  <si>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</si>
  <si>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</si>
  <si>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</si>
  <si>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</si>
  <si>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</si>
  <si>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</si>
  <si>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</si>
  <si>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</si>
  <si>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</si>
  <si>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</si>
  <si>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</si>
  <si>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</si>
  <si>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</si>
  <si>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</si>
  <si>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</si>
  <si>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</si>
  <si>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</si>
  <si>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</si>
  <si>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</si>
  <si>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</si>
  <si>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</si>
  <si>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</si>
  <si>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</si>
  <si>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</si>
  <si>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</si>
  <si>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</si>
  <si>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</si>
  <si>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</si>
  <si>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</si>
  <si>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</si>
  <si>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</si>
  <si>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</si>
  <si>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</si>
  <si>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</si>
  <si>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</si>
  <si>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</si>
  <si>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</si>
  <si>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</si>
  <si>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</si>
  <si>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</si>
  <si>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</si>
  <si>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</si>
  <si>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</si>
  <si>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</si>
  <si>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</si>
  <si>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</si>
  <si>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</si>
  <si>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</si>
  <si>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</si>
  <si>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</si>
  <si>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</si>
  <si>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</si>
  <si>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</si>
  <si>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</si>
  <si>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</si>
  <si>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</si>
  <si>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</si>
  <si>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</si>
  <si>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</si>
  <si>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</si>
  <si>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</si>
  <si>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</si>
  <si>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</si>
  <si>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</si>
  <si>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</si>
  <si>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</si>
  <si>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</si>
  <si>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</si>
  <si>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</si>
  <si>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</si>
  <si>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</si>
  <si>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</si>
  <si>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</si>
  <si>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</si>
  <si>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</si>
  <si>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</si>
  <si>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</si>
  <si>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</si>
  <si>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</si>
  <si>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</si>
  <si>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</si>
  <si>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</si>
  <si>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</si>
  <si>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</si>
  <si>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</si>
  <si>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</si>
  <si>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</si>
  <si>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</si>
  <si>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</si>
  <si>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</si>
  <si>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</si>
  <si>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</si>
  <si>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</si>
  <si>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</si>
  <si>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</si>
  <si>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</si>
  <si>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</si>
  <si>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</si>
  <si>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</si>
  <si>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</si>
  <si>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</si>
  <si>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</si>
  <si>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</si>
  <si>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</si>
  <si>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</si>
  <si>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</si>
  <si>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</si>
  <si>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</si>
  <si>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</si>
  <si>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</si>
  <si>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</si>
  <si>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</si>
  <si>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</si>
  <si>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</si>
  <si>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</si>
  <si>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</si>
  <si>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</si>
  <si>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</si>
  <si>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</si>
  <si>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</si>
  <si>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</si>
  <si>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</si>
  <si>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</si>
  <si>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</si>
  <si>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</si>
  <si>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</si>
  <si>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</si>
  <si>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</si>
  <si>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</si>
  <si>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</si>
  <si>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</si>
  <si>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</si>
  <si>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</si>
  <si>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</si>
  <si>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</si>
  <si>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</si>
  <si>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</si>
  <si>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</si>
  <si>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</si>
  <si>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</si>
  <si>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</si>
  <si>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</si>
  <si>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</si>
  <si>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</si>
  <si>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</si>
  <si>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</si>
  <si>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</si>
  <si>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</si>
  <si>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</si>
  <si>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</si>
  <si>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</si>
  <si>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</si>
  <si>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</si>
  <si>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</si>
  <si>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</si>
  <si>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</si>
  <si>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</si>
  <si>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</si>
  <si>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</si>
  <si>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</si>
  <si>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</si>
  <si>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</si>
  <si>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</si>
  <si>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</si>
  <si>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</si>
  <si>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</si>
  <si>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</si>
  <si>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</si>
  <si>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</si>
  <si>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</si>
  <si>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</si>
  <si>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</si>
  <si>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</si>
  <si>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</si>
  <si>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</si>
  <si>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</si>
  <si>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</si>
  <si>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</si>
  <si>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</si>
  <si>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</si>
  <si>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</si>
  <si>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</si>
  <si>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</si>
  <si>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</si>
  <si>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</si>
  <si>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</si>
  <si>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</si>
  <si>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</si>
  <si>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</si>
  <si>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</si>
  <si>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</si>
  <si>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</si>
  <si>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</si>
  <si>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</si>
  <si>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</si>
  <si>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</si>
  <si>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</si>
  <si>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</si>
  <si>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</si>
  <si>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</si>
  <si>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</si>
  <si>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</si>
  <si>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</si>
  <si>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</si>
  <si>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</si>
  <si>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</si>
  <si>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</si>
  <si>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</si>
  <si>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</si>
  <si>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</si>
  <si>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</si>
  <si>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</si>
  <si>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</si>
  <si>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</si>
  <si>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</si>
  <si>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</si>
  <si>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</si>
  <si>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</si>
  <si>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</si>
  <si>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</si>
  <si>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</si>
  <si>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</si>
  <si>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</si>
  <si>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</si>
  <si>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</si>
  <si>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</si>
  <si>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</si>
  <si>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</si>
  <si>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</si>
  <si>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</si>
  <si>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</si>
  <si>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</si>
  <si>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</si>
  <si>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</si>
  <si>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</si>
  <si>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</si>
  <si>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</si>
  <si>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</si>
  <si>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</si>
  <si>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</si>
  <si>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</si>
  <si>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</si>
  <si>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</si>
  <si>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</si>
  <si>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</si>
  <si>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</si>
  <si>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</si>
  <si>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</si>
  <si>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</si>
  <si>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</si>
  <si>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</si>
  <si>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</si>
  <si>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</si>
  <si>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</si>
  <si>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</si>
  <si>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</si>
  <si>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</si>
  <si>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</si>
  <si>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</si>
  <si>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</si>
  <si>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</si>
  <si>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</si>
  <si>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</si>
  <si>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</si>
  <si>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</si>
  <si>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</si>
  <si>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</si>
  <si>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</si>
  <si>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</si>
  <si>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</si>
  <si>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</si>
  <si>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</si>
  <si>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</si>
  <si>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</si>
  <si>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</si>
  <si>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</si>
  <si>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</si>
  <si>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</si>
  <si>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</si>
  <si>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</si>
  <si>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</si>
  <si>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</si>
  <si>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</si>
  <si>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</si>
  <si>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</si>
  <si>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</si>
  <si>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</si>
  <si>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</si>
  <si>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</si>
  <si>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</si>
  <si>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</si>
  <si>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</si>
  <si>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</si>
  <si>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</si>
  <si>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</si>
  <si>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</si>
  <si>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</si>
  <si>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</si>
  <si>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</si>
  <si>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</si>
  <si>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</si>
  <si>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</si>
  <si>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</si>
  <si>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</si>
  <si>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</si>
  <si>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</si>
  <si>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</si>
  <si>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</si>
  <si>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</si>
  <si>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</si>
  <si>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</si>
  <si>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</si>
  <si>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</si>
  <si>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</si>
  <si>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</si>
  <si>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</si>
  <si>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</si>
  <si>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</si>
  <si>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</si>
  <si>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</si>
  <si>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</si>
  <si>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</si>
  <si>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</si>
  <si>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</si>
  <si>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</si>
  <si>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</si>
  <si>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</si>
  <si>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</si>
  <si>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</si>
  <si>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</si>
  <si>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</si>
  <si>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</si>
  <si>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</si>
  <si>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</si>
  <si>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</si>
  <si>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</si>
  <si>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</si>
  <si>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</si>
  <si>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</si>
  <si>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</si>
  <si>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</si>
  <si>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</si>
  <si>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</si>
  <si>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</si>
  <si>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</si>
  <si>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</si>
  <si>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</si>
  <si>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</si>
  <si>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</si>
  <si>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</si>
  <si>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</si>
  <si>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</si>
  <si>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</si>
  <si>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</si>
  <si>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</si>
  <si>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</si>
  <si>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</si>
  <si>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</si>
  <si>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</si>
  <si>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</si>
  <si>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</si>
  <si>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</si>
  <si>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</si>
  <si>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</si>
  <si>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</si>
  <si>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</si>
  <si>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</si>
  <si>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</si>
  <si>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</si>
  <si>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</si>
  <si>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</si>
  <si>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</si>
  <si>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</si>
  <si>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</si>
  <si>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</si>
  <si>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</si>
  <si>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</si>
  <si>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</si>
  <si>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</si>
  <si>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</si>
  <si>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</si>
  <si>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</si>
  <si>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</si>
  <si>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</si>
  <si>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</si>
  <si>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</si>
  <si>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</si>
  <si>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</si>
  <si>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</si>
  <si>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</si>
  <si>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</si>
  <si>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</si>
  <si>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</si>
  <si>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</si>
  <si>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</si>
  <si>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</si>
  <si>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</si>
  <si>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</si>
  <si>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</si>
  <si>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</si>
  <si>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</si>
  <si>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</si>
  <si>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</si>
  <si>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</si>
  <si>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</si>
  <si>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</si>
  <si>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</si>
  <si>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</si>
  <si>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</si>
  <si>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</si>
  <si>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</si>
  <si>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</si>
  <si>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</si>
  <si>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</si>
  <si>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</si>
  <si>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</si>
  <si>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</si>
  <si>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</si>
  <si>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</si>
  <si>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</si>
  <si>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</si>
  <si>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</si>
  <si>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</si>
  <si>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</si>
  <si>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</si>
  <si>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</si>
  <si>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</si>
  <si>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</si>
  <si>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</si>
  <si>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</si>
  <si>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</si>
  <si>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</si>
  <si>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</si>
  <si>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</si>
  <si>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</si>
  <si>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</si>
  <si>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</si>
  <si>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</si>
  <si>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</si>
  <si>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</si>
  <si>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</si>
  <si>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</si>
  <si>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</si>
  <si>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</si>
  <si>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</si>
  <si>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</si>
  <si>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</si>
  <si>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</si>
  <si>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</si>
  <si>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</si>
  <si>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</si>
  <si>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</si>
  <si>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</si>
  <si>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</si>
  <si>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</si>
  <si>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</si>
  <si>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</si>
  <si>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</si>
  <si>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</si>
  <si>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</si>
  <si>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</si>
  <si>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</si>
  <si>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</si>
  <si>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</si>
  <si>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</si>
  <si>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</si>
  <si>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</si>
  <si>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</si>
  <si>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</si>
  <si>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</si>
  <si>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</si>
  <si>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</si>
  <si>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</si>
  <si>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</si>
  <si>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</si>
  <si>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</si>
  <si>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</si>
  <si>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</si>
  <si>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</si>
  <si>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</si>
  <si>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</si>
  <si>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</si>
  <si>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</si>
  <si>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</si>
  <si>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</si>
  <si>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</si>
  <si>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</si>
  <si>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</si>
  <si>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</si>
  <si>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</si>
  <si>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</si>
  <si>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</si>
  <si>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</si>
  <si>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</si>
  <si>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</si>
  <si>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</si>
  <si>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</si>
  <si>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</si>
  <si>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</si>
  <si>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</si>
  <si>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</si>
  <si>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</si>
  <si>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</si>
  <si>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</si>
  <si>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</si>
  <si>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</si>
  <si>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</si>
  <si>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</si>
  <si>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</si>
  <si>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</si>
  <si>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</si>
  <si>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</si>
  <si>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</si>
  <si>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</si>
  <si>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</si>
  <si>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</si>
  <si>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</si>
  <si>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</si>
  <si>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</si>
  <si>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</si>
  <si>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</si>
  <si>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</si>
  <si>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</si>
  <si>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</si>
  <si>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</si>
  <si>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</si>
  <si>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</si>
  <si>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</si>
  <si>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</si>
  <si>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</si>
  <si>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</si>
  <si>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</si>
  <si>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</si>
  <si>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</si>
  <si>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</si>
  <si>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</si>
  <si>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</si>
  <si>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</si>
  <si>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</si>
  <si>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</si>
  <si>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</si>
  <si>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</si>
  <si>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</si>
  <si>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</si>
  <si>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</si>
  <si>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</si>
  <si>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</si>
  <si>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</si>
  <si>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</si>
  <si>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</si>
  <si>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</si>
  <si>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</si>
  <si>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</si>
  <si>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</si>
  <si>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</si>
  <si>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</si>
  <si>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</si>
  <si>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</si>
  <si>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</si>
  <si>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</si>
  <si>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</si>
  <si>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</si>
  <si>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</si>
  <si>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</si>
  <si>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</si>
  <si>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</si>
  <si>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</si>
  <si>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</si>
  <si>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</si>
  <si>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</si>
  <si>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</si>
  <si>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</si>
  <si>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</si>
  <si>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</si>
  <si>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</si>
  <si>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</si>
  <si>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</si>
  <si>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</si>
  <si>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</si>
  <si>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</si>
  <si>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</si>
  <si>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</si>
  <si>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</si>
  <si>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</si>
  <si>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</si>
  <si>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</si>
  <si>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</si>
  <si>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</si>
  <si>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</si>
  <si>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</si>
  <si>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</si>
  <si>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</si>
  <si>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</si>
  <si>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</si>
  <si>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</si>
  <si>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</si>
  <si>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</si>
  <si>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</si>
  <si>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</si>
  <si>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</si>
  <si>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</si>
  <si>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</si>
  <si>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</si>
  <si>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</si>
  <si>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</si>
  <si>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</si>
  <si>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</si>
  <si>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</si>
  <si>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</si>
  <si>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</si>
  <si>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</si>
  <si>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</si>
  <si>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</si>
  <si>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</si>
  <si>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</si>
  <si>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</si>
  <si>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</si>
  <si>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</si>
  <si>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</si>
  <si>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</si>
  <si>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</si>
  <si>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</si>
  <si>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</si>
  <si>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</si>
  <si>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</si>
  <si>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</si>
  <si>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</si>
  <si>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</si>
  <si>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</si>
  <si>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</si>
  <si>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</si>
  <si>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</si>
  <si>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</si>
  <si>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</si>
  <si>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</si>
  <si>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</si>
  <si>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</si>
  <si>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</si>
  <si>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</si>
  <si>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</si>
  <si>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</si>
  <si>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</si>
  <si>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</si>
  <si>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</si>
  <si>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</si>
  <si>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</si>
  <si>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</si>
  <si>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</si>
  <si>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</si>
  <si>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</si>
  <si>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</si>
  <si>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</si>
  <si>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</si>
  <si>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</si>
  <si>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</si>
  <si>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</si>
  <si>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</si>
  <si>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</si>
  <si>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</si>
  <si>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</si>
  <si>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</si>
  <si>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</si>
  <si>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</si>
  <si>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</si>
  <si>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</si>
  <si>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</si>
  <si>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</si>
  <si>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</si>
  <si>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</si>
  <si>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</si>
  <si>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</si>
  <si>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</si>
  <si>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</si>
  <si>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</si>
  <si>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</si>
  <si>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</si>
  <si>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</si>
  <si>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</si>
  <si>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</si>
  <si>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</si>
  <si>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</si>
  <si>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</si>
  <si>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</si>
  <si>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</si>
  <si>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</si>
  <si>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</si>
  <si>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</si>
  <si>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</si>
  <si>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</si>
  <si>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</si>
  <si>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</si>
  <si>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</si>
  <si>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</si>
  <si>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</si>
  <si>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</si>
  <si>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</si>
  <si>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</si>
  <si>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</si>
  <si>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</si>
  <si>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</si>
  <si>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</si>
  <si>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</si>
  <si>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</si>
  <si>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</si>
  <si>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</si>
  <si>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</si>
  <si>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</si>
  <si>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</si>
  <si>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</si>
  <si>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</si>
  <si>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</si>
  <si>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</si>
  <si>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</si>
  <si>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</si>
  <si>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</si>
  <si>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</si>
  <si>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</si>
  <si>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</si>
  <si>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</si>
  <si>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</si>
  <si>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</si>
  <si>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</si>
  <si>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</si>
  <si>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</si>
  <si>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</si>
  <si>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</si>
  <si>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</si>
  <si>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</si>
  <si>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</si>
  <si>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</si>
  <si>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</si>
  <si>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</si>
  <si>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</si>
  <si>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</si>
  <si>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</si>
  <si>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</si>
  <si>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</si>
  <si>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</si>
  <si>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</si>
  <si>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</si>
  <si>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</si>
  <si>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</si>
  <si>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</si>
  <si>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</si>
  <si>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</si>
  <si>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</si>
  <si>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</si>
  <si>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</si>
  <si>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</si>
  <si>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</si>
  <si>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Efrain</t>
  </si>
  <si>
    <t xml:space="preserve">Descarga de dormentes 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</si>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</sst>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abSelected="1" topLeftCell="A319" workbookViewId="0">
      <selection sqref="A1:A1048576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K18" activePane="bottomRight" state="frozen"/>
      <selection pane="bottomRight" activeCell="BP26" sqref="BP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0.68055555555555558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6.25E-2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0.5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1269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1270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1271</v>
      </c>
      <c r="BK25" s="16" t="s">
        <v>1269</v>
      </c>
      <c r="BL25" s="15"/>
      <c r="BM25" s="14" t="s">
        <v>978</v>
      </c>
      <c r="BN25" s="14" t="s">
        <v>1006</v>
      </c>
      <c r="BO25" s="165" t="s">
        <v>1101</v>
      </c>
      <c r="BP25" s="16" t="s">
        <v>1269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1272</v>
      </c>
      <c r="BK26" s="16" t="s">
        <v>1273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1270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1274</v>
      </c>
      <c r="BK27" s="16" t="s">
        <v>1274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1275</v>
      </c>
      <c r="BK28" s="16" t="s">
        <v>1275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1276</v>
      </c>
      <c r="N29" s="217" t="s">
        <v>1277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1278</v>
      </c>
      <c r="W29" s="173" t="s">
        <v>1279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1280</v>
      </c>
      <c r="BK29" s="16" t="s">
        <v>1280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1281</v>
      </c>
      <c r="N30" s="204" t="s">
        <v>1282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1283</v>
      </c>
      <c r="W30" s="173" t="s">
        <v>1284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1285</v>
      </c>
      <c r="BK30" s="16" t="s">
        <v>1285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1286</v>
      </c>
      <c r="W31" s="173" t="s">
        <v>1287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1288</v>
      </c>
      <c r="BK31" s="16" t="s">
        <v>1288</v>
      </c>
      <c r="BL31" s="15"/>
      <c r="BM31" s="14" t="s">
        <v>976</v>
      </c>
      <c r="BN31" s="14" t="s">
        <v>997</v>
      </c>
      <c r="BO31" s="165" t="s">
        <v>1068</v>
      </c>
      <c r="BP31" s="16" t="s">
        <v>1288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14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BASE_MAPA!$D$2:$D$359, BASE_MAPA!$I$2:$I$359),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8" t="str">
        <f>IF(BS_CONTROLE[[#This Row],[Local - Partida]]=0, "-", BS_CONTROLE[[#This Row],[Local - Partida]])</f>
        <v>-</v>
      </c>
      <c r="AL33" s="278" t="str">
        <f>IF(BS_CONTROLE[[#This Row],[Local - Encerramento]]=0, "-", BS_CONTROLE[[#This Row],[Local - Encerramento]])</f>
        <v>-</v>
      </c>
      <c r="AM33" s="278" t="str">
        <f>IF(BS_CONTROLE[[#This Row],[Entre - Estações]]=0, "-", BS_CONTROLE[[#This Row],[Entre - Estações]])</f>
        <v>-</v>
      </c>
      <c r="AN33" s="278" t="str">
        <f>IF(BS_CONTROLE[[#This Row],[SB]]=0, "-", BS_CONTROLE[[#This Row],[SB]])</f>
        <v>-</v>
      </c>
      <c r="AO33" s="279" t="str">
        <f>IF(BS_CONTROLE[[#This Row],[SUB]]=0, "-", BS_CONTROLE[[#This Row],[SUB]])</f>
        <v>-</v>
      </c>
      <c r="AP33" s="280" t="str">
        <f>IF(BS_CONTROLE[[#This Row],[KM - Inicio]]=0, "-", BS_CONTROLE[[#This Row],[KM - Inicio]])</f>
        <v>-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BASE_MAPA!$D$2:$D$359, BASE_MAPA!$I$2:$I$359), "ERRO")</f>
        <v>ERRO</v>
      </c>
      <c r="BF33" s="281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/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1289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1290</v>
      </c>
      <c r="X35" s="218" t="s">
        <v>955</v>
      </c>
      <c r="Y35" s="158"/>
      <c r="Z35" s="158" t="s">
        <v>951</v>
      </c>
      <c r="AA35" s="83" t="s">
        <v>1291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/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1292</v>
      </c>
      <c r="X37" s="218" t="s">
        <v>955</v>
      </c>
      <c r="Y37" s="158"/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/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1293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1294</v>
      </c>
      <c r="N39" s="217" t="s">
        <v>1295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/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730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600</v>
      </c>
      <c r="R40" s="10" t="str">
        <f>IFERROR(_xlfn.XLOOKUP(F40, BS_ATIVIDADE[ATIVIDADE],BS_ATIVIDADE[UNIDADE] ), "*")</f>
        <v>Nº DE DORMENTES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1296</v>
      </c>
      <c r="W40" s="173" t="s">
        <v>1297</v>
      </c>
      <c r="X40" s="218" t="s">
        <v>955</v>
      </c>
      <c r="Y40" s="158"/>
      <c r="Z40" s="158" t="s">
        <v>956</v>
      </c>
      <c r="AA40" s="83" t="s">
        <v>1298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DORMENTE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DORMENTES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Efrain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/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1299</v>
      </c>
      <c r="BK41" s="16" t="s">
        <v>1299</v>
      </c>
      <c r="BL41" s="15"/>
      <c r="BM41" s="14" t="s">
        <v>972</v>
      </c>
      <c r="BN41" s="14" t="s">
        <v>1003</v>
      </c>
      <c r="BO41" s="165" t="s">
        <v>1092</v>
      </c>
      <c r="BP41" s="16" t="s">
        <v>1299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/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3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1276</v>
      </c>
      <c r="N43" s="217" t="s">
        <v>1277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1270</v>
      </c>
      <c r="W43" s="173" t="s">
        <v>1222</v>
      </c>
      <c r="X43" s="218" t="s">
        <v>955</v>
      </c>
      <c r="Y43" s="158"/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1278</v>
      </c>
      <c r="W44" s="173" t="s">
        <v>1279</v>
      </c>
      <c r="X44" s="218" t="s">
        <v>955</v>
      </c>
      <c r="Y44" s="158"/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1300</v>
      </c>
      <c r="D5" s="349"/>
      <c r="E5" s="349"/>
      <c r="F5" s="349"/>
      <c r="G5" s="349"/>
      <c r="H5" s="349"/>
      <c r="I5" s="349"/>
      <c r="J5" s="350"/>
      <c r="K5" s="351" t="s">
        <v>1301</v>
      </c>
      <c r="L5" s="352"/>
      <c r="M5" s="352"/>
      <c r="N5" s="352"/>
      <c r="O5" s="353" t="s">
        <v>1302</v>
      </c>
      <c r="P5" s="354"/>
      <c r="Q5" s="355"/>
    </row>
    <row r="6" spans="1:17" s="93" customFormat="1" ht="15.75" customHeight="1">
      <c r="A6" s="87" t="s">
        <v>1303</v>
      </c>
      <c r="B6" s="94" t="s">
        <v>1304</v>
      </c>
      <c r="C6" s="95" t="s">
        <v>1163</v>
      </c>
      <c r="D6" s="96" t="s">
        <v>1164</v>
      </c>
      <c r="E6" s="95" t="s">
        <v>1305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1306</v>
      </c>
      <c r="M6" s="139" t="s">
        <v>626</v>
      </c>
      <c r="N6" s="140" t="s">
        <v>1158</v>
      </c>
      <c r="O6" s="246" t="s">
        <v>1201</v>
      </c>
      <c r="P6" s="157"/>
      <c r="Q6" s="193" t="s">
        <v>1307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1308</v>
      </c>
      <c r="W1" s="361"/>
      <c r="X1" s="361"/>
      <c r="Y1" s="104"/>
    </row>
    <row r="2" spans="1:25" s="100" customFormat="1" ht="11.25" customHeight="1">
      <c r="A2" s="105" t="s">
        <v>1309</v>
      </c>
      <c r="B2" s="105" t="s">
        <v>1304</v>
      </c>
      <c r="C2" s="105" t="s">
        <v>603</v>
      </c>
      <c r="D2" s="106" t="s">
        <v>1163</v>
      </c>
      <c r="E2" s="106" t="s">
        <v>1164</v>
      </c>
      <c r="F2" s="106" t="s">
        <v>1303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1310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0" t="str">
        <f>IF(FN_MC!K33="","*",FN_MC!K33)</f>
        <v>*</v>
      </c>
      <c r="O31" s="290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DORMENTE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600 Nº DE DORMENTES</v>
      </c>
      <c r="T38" s="110" t="str">
        <f>IF(FN_MC!V40="","*",FN_MC!V40)</f>
        <v>Efrain</v>
      </c>
      <c r="U38" s="110" t="str">
        <f>IF(FN_MC!W40="","*",FN_MC!W40)</f>
        <v xml:space="preserve">Descarga de dormentes 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1312</v>
      </c>
      <c r="C2" s="95" t="s">
        <v>1148</v>
      </c>
      <c r="D2" s="95" t="s">
        <v>1150</v>
      </c>
      <c r="E2" s="95" t="s">
        <v>1313</v>
      </c>
      <c r="F2" s="95" t="s">
        <v>1314</v>
      </c>
      <c r="G2" s="95" t="s">
        <v>1315</v>
      </c>
      <c r="H2" s="95" t="s">
        <v>1316</v>
      </c>
      <c r="I2" s="95" t="s">
        <v>1317</v>
      </c>
      <c r="J2" s="95" t="s">
        <v>1318</v>
      </c>
      <c r="K2" s="131" t="s">
        <v>1319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*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1320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1321</v>
      </c>
      <c r="C4" s="319" t="s">
        <v>1322</v>
      </c>
      <c r="D4" s="319" t="s">
        <v>1323</v>
      </c>
      <c r="E4" s="319" t="s">
        <v>1324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J40" sqref="J4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1325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34.5" customHeight="1">
      <c r="C3" s="319" t="s">
        <v>701</v>
      </c>
      <c r="D3" s="319" t="s">
        <v>1326</v>
      </c>
      <c r="E3" s="319" t="s">
        <v>1327</v>
      </c>
      <c r="F3" s="319" t="s">
        <v>1328</v>
      </c>
      <c r="G3" s="319" t="s">
        <v>1329</v>
      </c>
      <c r="H3" s="319" t="s">
        <v>1330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2025-12-02T20:25:06Z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