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036" documentId="120_S{118792C3-22EF-5104-A093-F22BFE3913F3}" xr6:coauthVersionLast="47" xr6:coauthVersionMax="47" xr10:uidLastSave="{5BEBD9FA-6169-45CF-B00B-089DE9A25AB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0" i="1" l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N70" i="1" a="1"/>
  <c r="N70" i="1" s="1"/>
  <c r="M70" i="1" a="1"/>
  <c r="M70" i="1" s="1"/>
  <c r="N69" i="1" a="1"/>
  <c r="N69" i="1" s="1"/>
  <c r="M69" i="1" a="1"/>
  <c r="M69" i="1" s="1"/>
  <c r="M73" i="1" a="1"/>
  <c r="M73" i="1" s="1"/>
  <c r="M72" i="1" a="1"/>
  <c r="M72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K66" i="11"/>
  <c r="K67" i="11"/>
  <c r="M71" i="1" a="1"/>
  <c r="M71" i="1"/>
  <c r="K68" i="11" s="1"/>
  <c r="K69" i="11"/>
  <c r="K70" i="1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L66" i="11"/>
  <c r="L67" i="11"/>
  <c r="N71" i="1" a="1"/>
  <c r="N71" i="1" s="1"/>
  <c r="L68" i="11" s="1"/>
  <c r="L69" i="11"/>
  <c r="L70" i="1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T774" i="1" a="1"/>
  <c r="T774" i="1" s="1"/>
  <c r="T775" i="1" a="1"/>
  <c r="T775" i="1" s="1"/>
  <c r="E768" i="11" s="1"/>
  <c r="T776" i="1" a="1"/>
  <c r="T776" i="1" s="1"/>
  <c r="T777" i="1" a="1"/>
  <c r="T777" i="1" s="1"/>
  <c r="T778" i="1" a="1"/>
  <c r="T778" i="1" s="1"/>
  <c r="E771" i="11" s="1"/>
  <c r="T779" i="1" a="1"/>
  <c r="T779" i="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BQ72" i="1" s="1"/>
  <c r="AY73" i="1"/>
  <c r="BQ73" i="1" s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5" i="11"/>
  <c r="E773" i="11"/>
  <c r="E772" i="11"/>
  <c r="E770" i="11"/>
  <c r="E769" i="11"/>
  <c r="E767" i="11"/>
  <c r="E766" i="11"/>
  <c r="E764" i="11"/>
  <c r="E763" i="11"/>
  <c r="E761" i="11"/>
  <c r="E760" i="11"/>
  <c r="E758" i="11"/>
  <c r="E757" i="11"/>
  <c r="E755" i="11"/>
  <c r="E754" i="11"/>
  <c r="E752" i="11"/>
  <c r="E751" i="11"/>
  <c r="E749" i="11"/>
  <c r="E748" i="11"/>
  <c r="E746" i="11"/>
  <c r="E745" i="11"/>
  <c r="E743" i="11"/>
  <c r="E742" i="11"/>
  <c r="E740" i="11"/>
  <c r="E739" i="11"/>
  <c r="E737" i="11"/>
  <c r="E736" i="11"/>
  <c r="E734" i="11"/>
  <c r="E733" i="11"/>
  <c r="E731" i="11"/>
  <c r="E730" i="11"/>
  <c r="E728" i="11"/>
  <c r="E727" i="11"/>
  <c r="E725" i="11"/>
  <c r="E724" i="11"/>
  <c r="E722" i="11"/>
  <c r="E721" i="11"/>
  <c r="E719" i="11"/>
  <c r="E718" i="11"/>
  <c r="E716" i="11"/>
  <c r="E715" i="11"/>
  <c r="E713" i="11"/>
  <c r="E712" i="11"/>
  <c r="E710" i="11"/>
  <c r="E709" i="11"/>
  <c r="E707" i="11"/>
  <c r="E706" i="11"/>
  <c r="E704" i="11"/>
  <c r="E703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88" i="11" l="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789" i="10" l="1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<sst xmlns="http://schemas.openxmlformats.org/spreadsheetml/2006/main" count="4971" uniqueCount="1239">
  <si>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</si>
  <si>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</si>
  <si>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</si>
  <si>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</si>
  <si>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</si>
  <si>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</si>
  <si>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</si>
  <si>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</si>
  <si>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</si>
  <si>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</si>
  <si>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</si>
  <si>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</si>
  <si>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</si>
  <si>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</si>
  <si>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</si>
  <si>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</si>
  <si>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</si>
  <si>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</si>
  <si>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</si>
  <si>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</si>
  <si>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</si>
  <si>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</si>
  <si>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</si>
  <si>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</si>
  <si>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</si>
  <si>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</si>
  <si>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</si>
  <si>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</si>
  <si>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</si>
  <si>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</si>
  <si>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</si>
  <si>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</si>
  <si>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</si>
  <si>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</si>
  <si>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</si>
  <si>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</si>
  <si>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</si>
  <si>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</si>
  <si>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</si>
  <si>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</si>
  <si>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</si>
  <si>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</si>
  <si>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</si>
  <si>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</si>
  <si>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</si>
  <si>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</si>
  <si>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</si>
  <si>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</si>
  <si>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</si>
  <si>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</si>
  <si>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</si>
  <si>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</si>
  <si>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</si>
  <si>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</si>
  <si>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</si>
  <si>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</si>
  <si>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</si>
  <si>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</si>
  <si>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</si>
  <si>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</si>
  <si>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</si>
  <si>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</si>
  <si>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</si>
  <si>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</si>
  <si>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</si>
  <si>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</si>
  <si>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</si>
  <si>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</si>
  <si>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</si>
  <si>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</si>
  <si>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</si>
  <si>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</si>
  <si>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</si>
  <si>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</si>
  <si>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</si>
  <si>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</si>
  <si>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</si>
  <si>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</si>
  <si>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</si>
  <si>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</si>
  <si>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</si>
  <si>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</si>
  <si>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</si>
  <si>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</si>
  <si>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</si>
  <si>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</si>
  <si>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</si>
  <si>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</si>
  <si>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</si>
  <si>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</si>
  <si>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</si>
  <si>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</si>
  <si>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</si>
  <si>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</si>
  <si>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</si>
  <si>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</si>
  <si>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</si>
  <si>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</si>
  <si>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</si>
  <si>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</si>
  <si>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</si>
  <si>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</si>
  <si>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</si>
  <si>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</si>
  <si>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</si>
  <si>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</si>
  <si>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</si>
  <si>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</si>
  <si>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</si>
  <si>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</si>
  <si>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</si>
  <si>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</si>
  <si>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</si>
  <si>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</si>
  <si>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</si>
  <si>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</si>
  <si>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</si>
  <si>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</si>
  <si>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</si>
  <si>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</si>
  <si>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</si>
  <si>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</si>
  <si>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</si>
  <si>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</si>
  <si>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</si>
  <si>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</si>
  <si>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</si>
  <si>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</si>
  <si>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</si>
  <si>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</si>
  <si>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</si>
  <si>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</si>
  <si>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</si>
  <si>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</si>
  <si>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</si>
  <si>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</si>
  <si>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</si>
  <si>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</si>
  <si>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</si>
  <si>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</si>
  <si>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</si>
  <si>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</si>
  <si>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</si>
  <si>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</si>
  <si>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</si>
  <si>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</si>
  <si>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</si>
  <si>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</si>
  <si>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</si>
  <si>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</si>
  <si>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</si>
  <si>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</si>
  <si>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</si>
  <si>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</si>
  <si>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</si>
  <si>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</si>
  <si>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</si>
  <si>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</si>
  <si>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</si>
  <si>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</si>
  <si>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</si>
  <si>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</si>
  <si>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</si>
  <si>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</si>
  <si>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</si>
  <si>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</si>
  <si>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</si>
  <si>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</si>
  <si>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</si>
  <si>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</si>
  <si>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</si>
  <si>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</si>
  <si>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</si>
  <si>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</si>
  <si>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</si>
  <si>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</si>
  <si>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</si>
  <si>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</si>
  <si>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</si>
  <si>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</si>
  <si>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</si>
  <si>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</si>
  <si>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</si>
  <si>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</si>
  <si>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</si>
  <si>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</si>
  <si>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</si>
  <si>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</si>
  <si>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</si>
  <si>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</si>
  <si>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</si>
  <si>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</si>
  <si>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</si>
  <si>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</si>
  <si>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</si>
  <si>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</si>
  <si>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</si>
  <si>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</si>
  <si>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</si>
  <si>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</si>
  <si>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</si>
  <si>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</si>
  <si>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</si>
  <si>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</si>
  <si>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</si>
  <si>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</si>
  <si>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</si>
  <si>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</si>
  <si>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</si>
  <si>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</si>
  <si>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</si>
  <si>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</si>
  <si>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</si>
  <si>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</si>
  <si>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</si>
  <si>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</si>
  <si>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</si>
  <si>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</si>
  <si>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</si>
  <si>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</si>
  <si>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</si>
  <si>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</si>
  <si>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</si>
  <si>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</si>
  <si>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</si>
  <si>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</si>
  <si>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</si>
  <si>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</si>
  <si>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</si>
  <si>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</si>
  <si>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</si>
  <si>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</si>
  <si>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</si>
  <si>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</si>
  <si>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</si>
  <si>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</si>
  <si>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</si>
  <si>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</si>
  <si>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</si>
  <si>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</si>
  <si>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</si>
  <si>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</si>
  <si>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</si>
  <si>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</si>
  <si>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</si>
  <si>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</si>
  <si>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</si>
  <si>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</si>
  <si>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</si>
  <si>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</si>
  <si>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</si>
  <si>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</si>
  <si>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</si>
  <si>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</si>
  <si>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</si>
  <si>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</si>
  <si>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</si>
  <si>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</si>
  <si>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</si>
  <si>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</si>
  <si>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</si>
  <si>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</si>
  <si>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</si>
  <si>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</si>
  <si>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</si>
  <si>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</si>
  <si>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</si>
  <si>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</si>
  <si>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</si>
  <si>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</si>
  <si>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</si>
  <si>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</si>
  <si>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</si>
  <si>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</si>
  <si>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</si>
  <si>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</si>
  <si>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</si>
  <si>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</si>
  <si>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</si>
  <si>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</si>
  <si>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</si>
  <si>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</si>
  <si>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</si>
  <si>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</si>
  <si>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</si>
  <si>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</si>
  <si>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</si>
  <si>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</si>
  <si>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</si>
  <si>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</si>
  <si>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</si>
  <si>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</si>
  <si>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</si>
  <si>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</si>
  <si>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</si>
  <si>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</si>
  <si>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</si>
  <si>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</si>
  <si>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</si>
  <si>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</si>
  <si>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</si>
  <si>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</si>
  <si>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</si>
  <si>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</si>
  <si>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</si>
  <si>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</si>
  <si>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</si>
  <si>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</si>
  <si>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</si>
  <si>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</si>
  <si>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</si>
  <si>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</si>
  <si>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</si>
  <si>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</si>
  <si>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</si>
  <si>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</si>
  <si>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</si>
  <si>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</si>
  <si>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</si>
  <si>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</si>
  <si>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</si>
  <si>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</si>
  <si>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</si>
  <si>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</si>
  <si>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</si>
  <si>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</si>
  <si>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</si>
  <si>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</si>
  <si>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</si>
  <si>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</si>
  <si>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</si>
  <si>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</si>
  <si>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</si>
  <si>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</si>
  <si>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</si>
  <si>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</si>
  <si>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</si>
  <si>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</si>
  <si>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</si>
  <si>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</si>
  <si>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</si>
  <si>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</si>
  <si>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</si>
  <si>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</si>
  <si>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</si>
  <si>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</si>
  <si>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</si>
  <si>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</si>
  <si>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</si>
  <si>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</si>
  <si>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</si>
  <si>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</si>
  <si>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</si>
  <si>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</si>
  <si>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</si>
  <si>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</si>
  <si>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</si>
  <si>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</si>
  <si>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</si>
  <si>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</si>
  <si>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</si>
  <si>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</si>
  <si>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</si>
  <si>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</si>
  <si>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</si>
  <si>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</si>
  <si>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</si>
  <si>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</si>
  <si>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</si>
  <si>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</si>
  <si>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</si>
  <si>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</si>
  <si>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</si>
  <si>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</si>
  <si>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</si>
  <si>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</si>
  <si>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</si>
  <si>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</si>
  <si>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</si>
  <si>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</si>
  <si>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</si>
  <si>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</si>
  <si>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</si>
  <si>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</si>
  <si>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</si>
  <si>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</si>
  <si>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</si>
  <si>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</si>
  <si>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</si>
  <si>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</si>
  <si>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</si>
  <si>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</si>
  <si>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</si>
  <si>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</si>
  <si>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</si>
  <si>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</si>
  <si>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</si>
  <si>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</si>
  <si>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</si>
  <si>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</si>
  <si>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</si>
  <si>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</si>
  <si>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</si>
  <si>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</si>
  <si>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</si>
  <si>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</si>
  <si>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</si>
  <si>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</si>
  <si>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</si>
  <si>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</si>
  <si>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</si>
  <si>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</si>
  <si>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</si>
  <si>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</si>
  <si>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</si>
  <si>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</si>
  <si>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</si>
  <si>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</si>
  <si>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</si>
  <si>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</si>
  <si>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</si>
  <si>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</si>
  <si>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</si>
  <si>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</si>
  <si>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</si>
  <si>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</si>
  <si>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</si>
  <si>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</si>
  <si>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</si>
  <si>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</si>
  <si>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</si>
  <si>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</si>
  <si>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</si>
  <si>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</si>
  <si>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</si>
  <si>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</si>
  <si>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</si>
  <si>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</si>
  <si>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</si>
  <si>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</si>
  <si>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</si>
  <si>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</si>
  <si>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</si>
  <si>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</si>
  <si>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</si>
  <si>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</si>
  <si>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</si>
  <si>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</si>
  <si>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</si>
  <si>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</si>
  <si>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</si>
  <si>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</si>
  <si>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</si>
  <si>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</si>
  <si>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</si>
  <si>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</si>
  <si>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</si>
  <si>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</si>
  <si>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</si>
  <si>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</si>
  <si>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</si>
  <si>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</si>
  <si>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</si>
  <si>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</si>
  <si>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</si>
  <si>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</si>
  <si>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</si>
  <si>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</si>
  <si>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</si>
  <si>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</si>
  <si>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</si>
  <si>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</si>
  <si>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</si>
  <si>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</si>
  <si>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</si>
  <si>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</si>
  <si>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</si>
  <si>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</si>
  <si>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</si>
  <si>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</si>
  <si>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</si>
  <si>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</si>
  <si>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</si>
  <si>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</si>
  <si>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</si>
  <si>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</si>
  <si>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</si>
  <si>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</si>
  <si>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</si>
  <si>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</si>
  <si>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</si>
  <si>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</si>
  <si>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</si>
  <si>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</si>
  <si>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</si>
  <si>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</si>
  <si>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</si>
  <si>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</si>
  <si>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</si>
  <si>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</si>
  <si>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</si>
  <si>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</si>
  <si>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</si>
  <si>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</si>
  <si>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</si>
  <si>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</si>
  <si>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</si>
  <si>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</si>
  <si>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</si>
  <si>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</si>
  <si>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</si>
  <si>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</si>
  <si>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</si>
  <si>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</si>
  <si>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</si>
  <si>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</si>
  <si>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</si>
  <si>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</si>
  <si>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</si>
  <si>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</si>
  <si>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</si>
  <si>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</si>
  <si>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</si>
  <si>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</si>
  <si>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</si>
  <si>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</si>
  <si>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</si>
  <si>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</si>
  <si>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</si>
  <si>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</si>
  <si>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</si>
  <si>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</si>
  <si>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</si>
  <si>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</si>
  <si>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</si>
  <si>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</si>
  <si>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</si>
  <si>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</si>
  <si>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</si>
  <si>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</si>
  <si>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</si>
  <si>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</si>
  <si>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</si>
  <si>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</si>
  <si>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</si>
  <si>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</si>
  <si>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</si>
  <si>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</si>
  <si>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</si>
  <si>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</si>
  <si>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</si>
  <si>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</si>
  <si>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</si>
  <si>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</si>
  <si>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</si>
  <si>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</si>
  <si>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</si>
  <si>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</si>
  <si>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</si>
  <si>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</si>
  <si>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</si>
  <si>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</si>
  <si>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</si>
  <si>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</si>
  <si>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</si>
  <si>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</si>
  <si>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</si>
  <si>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</si>
  <si>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</si>
  <si>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</si>
  <si>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</si>
  <si>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</si>
  <si>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</si>
  <si>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</si>
  <si>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</si>
  <si>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</si>
  <si>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</si>
  <si>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</si>
  <si>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</si>
  <si>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</si>
  <si>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</si>
  <si>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</si>
  <si>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</si>
  <si>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</si>
  <si>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</si>
  <si>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</si>
  <si>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</si>
  <si>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</si>
  <si>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</si>
  <si>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</si>
  <si>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</si>
  <si>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</si>
  <si>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</si>
  <si>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</si>
  <si>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</si>
  <si>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</si>
  <si>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</si>
  <si>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</si>
  <si>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</si>
  <si>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</si>
  <si>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</si>
  <si>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</si>
  <si>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</si>
  <si>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</si>
  <si>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</si>
  <si>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</si>
  <si>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</si>
  <si>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</si>
  <si>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</si>
  <si>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</si>
  <si>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</si>
  <si>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</si>
  <si>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</si>
  <si>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</si>
  <si>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</si>
  <si>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</si>
  <si>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</si>
  <si>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</si>
  <si>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</si>
  <si>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</si>
  <si>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</si>
  <si>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</si>
  <si>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</si>
  <si>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</si>
  <si>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</si>
  <si>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</si>
  <si>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</si>
  <si>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</si>
  <si>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</si>
  <si>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</si>
  <si>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</si>
  <si>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</si>
  <si>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</si>
  <si>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</si>
  <si>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</si>
  <si>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</si>
  <si>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</si>
  <si>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</si>
  <si>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</si>
  <si>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</si>
  <si>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</si>
  <si>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</si>
  <si>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</si>
  <si>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</si>
  <si>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</si>
  <si>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</si>
  <si>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</si>
  <si>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</si>
  <si>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</si>
  <si>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</si>
  <si>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</si>
  <si>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</si>
  <si>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</si>
  <si>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</si>
  <si>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</si>
  <si>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</si>
  <si>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</si>
  <si>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</si>
  <si>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</si>
  <si>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</si>
  <si>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</si>
  <si>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</si>
  <si>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</si>
  <si>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</si>
  <si>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</si>
  <si>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</si>
  <si>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</si>
  <si>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</si>
  <si>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</si>
  <si>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</si>
  <si>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</si>
  <si>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</si>
  <si>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</si>
  <si>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</si>
  <si>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</si>
  <si>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</si>
  <si>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</si>
  <si>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</si>
  <si>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</si>
  <si>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</si>
  <si>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</si>
  <si>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</si>
  <si>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</si>
  <si>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</si>
  <si>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</si>
  <si>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</si>
  <si>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</si>
  <si>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</si>
  <si>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</si>
  <si>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</si>
  <si>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</si>
  <si>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</si>
  <si>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</si>
  <si>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</si>
  <si>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</si>
  <si>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</si>
  <si>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</si>
  <si>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</si>
  <si>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</si>
  <si>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</si>
  <si>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</si>
  <si>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</si>
  <si>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</si>
  <si>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</si>
  <si>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</si>
  <si>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</si>
  <si>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</si>
  <si>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</si>
  <si>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</si>
  <si>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</si>
  <si>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</si>
  <si>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</si>
  <si>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</si>
  <si>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</si>
  <si>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</si>
  <si>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</si>
  <si>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</si>
  <si>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</si>
  <si>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</si>
  <si>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</si>
  <si>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</si>
  <si>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</si>
  <si>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</si>
  <si>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</si>
  <si>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</si>
  <si>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</si>
  <si>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</si>
  <si>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</si>
  <si>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</si>
  <si>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</si>
  <si>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</si>
  <si>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</si>
  <si>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</si>
  <si>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</si>
  <si>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</si>
  <si>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</si>
  <si>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</si>
  <si>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</si>
  <si>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</si>
  <si>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</si>
  <si>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</si>
  <si>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</si>
  <si>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</si>
  <si>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</si>
  <si>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</si>
  <si>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</si>
  <si>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</si>
  <si>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</si>
  <si>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</si>
  <si>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</si>
  <si>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</si>
  <si>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</si>
  <si>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</si>
  <si>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</si>
  <si>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</si>
  <si>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</si>
  <si>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</si>
  <si>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</si>
  <si>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</si>
  <si>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</si>
  <si>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</si>
  <si>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</si>
  <si>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</si>
  <si>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</si>
  <si>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</si>
  <si>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</si>
  <si>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</si>
  <si>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</si>
  <si>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</si>
  <si>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</si>
  <si>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</si>
  <si>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</si>
  <si>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</si>
  <si>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</si>
  <si>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</si>
  <si>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</si>
  <si>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</si>
  <si>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</si>
  <si>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</si>
  <si>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</si>
  <si>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</si>
  <si>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</si>
  <si>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</si>
  <si>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</si>
  <si>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</si>
  <si>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</si>
  <si>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</si>
  <si>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</si>
  <si>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</si>
  <si>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</si>
  <si>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</si>
  <si>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</si>
  <si>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</si>
  <si>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</si>
  <si>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</si>
  <si>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</si>
  <si>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</si>
  <si>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</si>
  <si>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</si>
  <si>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</si>
  <si>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</si>
  <si>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</si>
  <si>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</si>
  <si>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</si>
  <si>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</si>
  <si>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</si>
  <si>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</si>
  <si>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</si>
  <si>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</si>
  <si>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</si>
  <si>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</si>
  <si>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</si>
  <si>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</si>
  <si>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</si>
  <si>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</si>
  <si>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</si>
  <si>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</si>
  <si>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</si>
  <si>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</si>
  <si>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</si>
  <si>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</si>
  <si>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</si>
  <si>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</si>
  <si>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</si>
  <si>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</si>
  <si>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</si>
  <si>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</si>
  <si>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</si>
  <si>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</si>
  <si>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</si>
  <si>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</si>
  <si>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</si>
  <si>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</si>
  <si>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</si>
  <si>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</si>
  <si>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</si>
  <si>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</si>
  <si>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</si>
  <si>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</si>
  <si>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</si>
  <si>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</si>
  <si>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</si>
  <si>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</si>
  <si>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</si>
  <si>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</si>
  <si>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</si>
  <si>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</si>
  <si>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</si>
  <si>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</si>
  <si>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</si>
  <si>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</si>
  <si>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</si>
  <si>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</si>
  <si>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</si>
  <si>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</si>
  <si>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</si>
  <si>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</si>
  <si>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</si>
  <si>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</si>
  <si>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</si>
  <si>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</si>
  <si>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</si>
  <si>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</si>
  <si>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</si>
  <si>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</si>
  <si>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</si>
  <si>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</si>
  <si>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</si>
  <si>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</si>
  <si>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</si>
  <si>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</si>
  <si>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</si>
  <si>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</si>
  <si>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</si>
  <si>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</si>
  <si>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</si>
  <si>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</si>
  <si>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</si>
  <si>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</si>
  <si>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</si>
  <si>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</si>
  <si>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</si>
  <si>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</si>
  <si>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</si>
  <si>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</si>
  <si>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</si>
  <si>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</si>
  <si>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</si>
  <si>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</si>
  <si>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</si>
  <si>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</si>
  <si>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</si>
  <si>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</si>
  <si>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</si>
  <si>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</si>
  <si>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</si>
  <si>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</si>
  <si>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</si>
  <si>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</si>
  <si>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</si>
  <si>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</si>
  <si>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</si>
  <si>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</si>
  <si>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VARRIÇÃO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</si>
  <si>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</si>
  <si>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</si>
  <si>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</si>
  <si>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</si>
  <si>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</si>
  <si>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</si>
  <si>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</si>
  <si>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</si>
  <si>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</si>
  <si>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</si>
  <si>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</si>
  <si>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</si>
  <si>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</si>
  <si>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</si>
  <si>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</si>
  <si>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</si>
  <si>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</si>
  <si>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</si>
  <si>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</si>
  <si>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</si>
  <si>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</si>
  <si>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</si>
  <si>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</si>
  <si>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</si>
  <si>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</si>
  <si>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</si>
  <si>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</si>
  <si>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</si>
  <si>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</si>
  <si>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</si>
  <si>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</si>
  <si>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</si>
  <si>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</si>
  <si>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</si>
  <si>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</si>
  <si>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</si>
  <si>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</si>
  <si>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</si>
  <si>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</si>
  <si>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</si>
  <si>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</si>
  <si>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</si>
  <si>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</si>
  <si>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</si>
  <si>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</si>
  <si>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</si>
  <si>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</si>
  <si>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</si>
  <si>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</si>
  <si>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</si>
  <si>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</si>
  <si>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</si>
  <si>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</si>
  <si>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</si>
  <si>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</si>
  <si>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</si>
  <si>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</si>
  <si>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</si>
  <si>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</si>
  <si>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</si>
  <si>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</si>
  <si>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</si>
  <si>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</si>
  <si>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</si>
  <si>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</si>
  <si>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</si>
  <si>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</si>
  <si>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</si>
  <si>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</si>
  <si>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</si>
  <si>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</si>
  <si>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</si>
  <si>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</si>
  <si>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</si>
  <si>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</si>
  <si>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</si>
  <si>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</si>
  <si>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</si>
  <si>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</si>
  <si>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</si>
  <si>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</si>
  <si>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</si>
  <si>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</si>
  <si>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</si>
  <si>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</si>
  <si>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</si>
  <si>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</si>
  <si>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</si>
  <si>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</si>
  <si>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</si>
  <si>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</si>
  <si>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</si>
  <si>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</si>
  <si>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</si>
  <si>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</si>
  <si>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</si>
  <si>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</si>
  <si>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</si>
  <si>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</si>
  <si>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</si>
  <si>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</si>
  <si>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</si>
  <si>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</si>
  <si>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</si>
  <si>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</si>
  <si>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</si>
  <si>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</si>
  <si>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</si>
  <si>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</si>
  <si>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</si>
  <si>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</si>
  <si>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</si>
  <si>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</si>
  <si>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</si>
  <si>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</si>
  <si>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</si>
  <si>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</si>
  <si>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</si>
  <si>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</si>
  <si>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</si>
  <si>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</si>
  <si>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</si>
  <si>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</si>
  <si>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</si>
  <si>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</si>
  <si>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</si>
  <si>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</si>
  <si>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</si>
  <si>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</si>
  <si>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</si>
  <si>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</si>
  <si>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</si>
  <si>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</si>
  <si>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</si>
  <si>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</si>
  <si>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</si>
  <si>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</si>
  <si>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</si>
  <si>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</si>
  <si>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</si>
  <si>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</si>
  <si>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</si>
  <si>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</si>
  <si>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</si>
  <si>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</si>
  <si>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</si>
  <si>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</si>
  <si>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</si>
  <si>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</si>
  <si>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</si>
  <si>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</si>
  <si>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</si>
  <si>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</si>
  <si>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</si>
  <si>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</si>
  <si>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</si>
  <si>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</si>
  <si>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</si>
  <si>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</si>
  <si>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</si>
  <si>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</si>
  <si>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</si>
  <si>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</si>
  <si>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</si>
  <si>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</si>
  <si>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</si>
  <si>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</si>
  <si>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</si>
  <si>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</si>
  <si>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</si>
  <si>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</si>
  <si>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</si>
  <si>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</si>
  <si>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</si>
  <si>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</si>
  <si>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</si>
  <si>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</si>
  <si>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</si>
  <si>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</si>
  <si>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</si>
  <si>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</si>
  <si>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</si>
  <si>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</si>
  <si>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</si>
  <si>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</si>
  <si>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</si>
  <si>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</si>
  <si>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</si>
  <si>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</si>
  <si>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</si>
  <si>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</si>
  <si>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</si>
  <si>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</si>
  <si>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</si>
  <si>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</si>
  <si>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</si>
  <si>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</si>
  <si>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</si>
  <si>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</si>
  <si>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</si>
  <si>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</si>
  <si>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</si>
  <si>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</si>
  <si>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</si>
  <si>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</si>
  <si>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</si>
  <si>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</si>
  <si>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</si>
  <si>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</si>
  <si>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</si>
  <si>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</si>
  <si>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</si>
  <si>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</si>
  <si>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</si>
  <si>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</si>
  <si>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</si>
  <si>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</si>
  <si>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</si>
  <si>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</si>
  <si>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</si>
  <si>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</si>
  <si>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</si>
  <si>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</si>
  <si>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</si>
  <si>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</si>
  <si>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</si>
  <si>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</si>
  <si>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</si>
  <si>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</si>
  <si>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</si>
  <si>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</si>
  <si>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</si>
  <si>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</si>
  <si>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</si>
  <si>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</si>
  <si>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</si>
  <si>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</si>
  <si>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</si>
  <si>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</si>
  <si>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</si>
  <si>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</si>
  <si>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</si>
  <si>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</si>
  <si>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</si>
  <si>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</si>
  <si>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</si>
  <si>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</si>
  <si>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</si>
  <si>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</si>
  <si>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</si>
  <si>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</si>
  <si>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</si>
  <si>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</si>
  <si>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</si>
  <si>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</si>
  <si>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</si>
  <si>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</si>
  <si>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</si>
  <si>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</si>
  <si>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</si>
  <si>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</si>
  <si>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</si>
  <si>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</si>
  <si>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</si>
  <si>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</si>
  <si>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</si>
  <si>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</si>
  <si>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</si>
  <si>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</si>
  <si>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</si>
  <si>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</si>
  <si>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</si>
  <si>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</si>
  <si>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</si>
  <si>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</si>
  <si>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</si>
  <si>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</si>
  <si>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</si>
  <si>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</si>
  <si>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</si>
  <si>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</si>
  <si>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</si>
  <si>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</si>
  <si>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</si>
  <si>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solicita intervalo devido falta de ativo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</si>
  <si>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</si>
  <si>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</si>
  <si>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</si>
  <si>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</si>
  <si>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</si>
  <si>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</si>
  <si>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</si>
  <si>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</si>
  <si>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Solicitado MC1 às 08h41 para varrição no km169+500 em ZUC173 / Autorizado na VIA às 10h0</t>
  </si>
  <si>
    <t>TP Pronto as 09h07 no km 136+700 em 136ZCV para exec. de soldas / Sem oportunidade de FX devido demanda de trens na região</t>
  </si>
  <si>
    <t>TP ainda não solicitou o intervalo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</si>
  <si>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</si>
  <si>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</si>
  <si>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</si>
  <si>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</si>
  <si>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</si>
  <si>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</si>
  <si>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</si>
  <si>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</si>
  <si>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</si>
  <si>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Fabio</t>
  </si>
  <si>
    <t>Realizado intervalo para socaria expansão em 109+266 em 109111 / Bloqueio entregue no hóriario combinado 10h40</t>
  </si>
  <si>
    <t>Julio Cesar</t>
  </si>
  <si>
    <t>Serviços de alívio de tensão -  Condicionado à temperatura</t>
  </si>
  <si>
    <t>Julio</t>
  </si>
  <si>
    <t>Execução de soldas -  Condicionado à temperatura</t>
  </si>
  <si>
    <t>Jovânio</t>
  </si>
  <si>
    <t>ZCG-ZUC</t>
  </si>
  <si>
    <t>ZCG1 / 173ZCG</t>
  </si>
  <si>
    <t>2 (Lucas+Francisco)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</si>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</sst>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1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17" dataDxfId="416" headerRowBorderDxfId="414" tableBorderDxfId="415" totalsRowBorderDxfId="413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2"/>
    <tableColumn id="11" xr3:uid="{33520CA5-F846-4E76-93B5-CB06B5FE2FAB}" name="Coordenação Cod" dataDxfId="411"/>
    <tableColumn id="2" xr3:uid="{C84FE88F-829A-43C2-9585-F43A9E153FAA}" name="Coordenação" dataDxfId="410"/>
    <tableColumn id="3" xr3:uid="{CF353A97-A9EF-46B5-8824-245D2CB759D0}" name="Gerência" dataDxfId="409"/>
    <tableColumn id="4" xr3:uid="{062C67FE-0D06-4582-BA9C-B087681F34EC}" name="SUB" dataDxfId="408"/>
    <tableColumn id="5" xr3:uid="{1DF130D1-4D15-4DFF-8266-F1B81CAA897E}" name="KM Inicio" dataDxfId="407"/>
    <tableColumn id="6" xr3:uid="{A344A0E9-F964-4FE5-9EB0-2661309404E9}" name="KM Fim" dataDxfId="406"/>
    <tableColumn id="7" xr3:uid="{B0ED4DF3-274E-46B6-A2D1-0985F47224C1}" name="Trecho" dataDxfId="405"/>
    <tableColumn id="8" xr3:uid="{1DE44FFC-B2F5-4DE5-A7E5-915DA69A16F8}" name="SB" dataDxfId="404"/>
    <tableColumn id="9" xr3:uid="{7841069B-E29E-4A5E-B561-931B24D14782}" name="NOME SUB" dataDxfId="403"/>
    <tableColumn id="10" xr3:uid="{01B251F8-5EA1-4C87-81E3-9BD14100B544}" name="Trecho Coordenação" dataDxfId="40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1"/>
    <tableColumn id="8" xr3:uid="{98E82858-1ECA-4DB3-8AE4-BBB972FC487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835</v>
      </c>
    </row>
    <row r="104" spans="1:1">
      <c r="A104" s="174" t="s">
        <v>930</v>
      </c>
    </row>
    <row r="105" spans="1:1">
      <c r="A105" s="174" t="s">
        <v>931</v>
      </c>
    </row>
    <row r="106" spans="1:1">
      <c r="A106" s="174" t="s">
        <v>932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s="174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s="174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t="s">
        <v>995</v>
      </c>
    </row>
    <row r="170" spans="1:1">
      <c r="A170" s="174" t="s">
        <v>996</v>
      </c>
    </row>
    <row r="171" spans="1:1">
      <c r="A171" s="174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s="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s="174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t="s">
        <v>1016</v>
      </c>
    </row>
    <row r="191" spans="1:1">
      <c r="A191" t="s">
        <v>1017</v>
      </c>
    </row>
    <row r="192" spans="1:1">
      <c r="A192" t="s">
        <v>1018</v>
      </c>
    </row>
    <row r="193" spans="1:1">
      <c r="A193" t="s">
        <v>1019</v>
      </c>
    </row>
    <row r="194" spans="1:1">
      <c r="A194" t="s">
        <v>1020</v>
      </c>
    </row>
    <row r="195" spans="1:1">
      <c r="A195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J46" activePane="topRight" state="frozen"/>
      <selection pane="topRight" activeCell="Q57" sqref="Q5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5" s="7" customFormat="1" ht="11.25">
      <c r="A2" s="1"/>
      <c r="B2" s="1"/>
      <c r="C2" s="2"/>
      <c r="D2" s="1"/>
      <c r="E2" s="3"/>
      <c r="F2" s="21" t="s">
        <v>1027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1028</v>
      </c>
      <c r="T2" s="22"/>
      <c r="U2" s="22"/>
      <c r="V2" s="22"/>
      <c r="W2" s="25"/>
      <c r="X2" s="22"/>
      <c r="Y2" s="23"/>
      <c r="Z2" s="4"/>
      <c r="AA2" s="21" t="s">
        <v>1029</v>
      </c>
      <c r="AB2" s="22"/>
      <c r="AC2" s="22"/>
      <c r="AD2" s="22"/>
      <c r="AE2" s="22"/>
      <c r="AF2" s="22"/>
      <c r="AG2" s="23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5" s="7" customFormat="1" ht="11.25">
      <c r="A3" s="1"/>
      <c r="B3" s="1"/>
      <c r="C3" s="2"/>
      <c r="D3" s="1"/>
      <c r="E3" s="50"/>
      <c r="F3" s="51" t="s">
        <v>1032</v>
      </c>
      <c r="G3" s="52"/>
      <c r="H3" s="183" t="s">
        <v>1033</v>
      </c>
      <c r="I3" s="53"/>
      <c r="J3" s="53"/>
      <c r="K3" s="53"/>
      <c r="L3" s="52"/>
      <c r="M3" s="53"/>
      <c r="N3" s="53"/>
      <c r="O3" s="51" t="s">
        <v>1030</v>
      </c>
      <c r="P3" s="52"/>
      <c r="Q3" s="51" t="s">
        <v>1034</v>
      </c>
      <c r="R3" s="52"/>
      <c r="S3" s="51" t="s">
        <v>1035</v>
      </c>
      <c r="T3" s="53"/>
      <c r="U3" s="137"/>
      <c r="V3" s="52"/>
      <c r="W3" s="54" t="s">
        <v>1036</v>
      </c>
      <c r="X3" s="55"/>
      <c r="Y3" s="56"/>
      <c r="Z3" s="57"/>
      <c r="AA3" s="58" t="s">
        <v>1037</v>
      </c>
      <c r="AB3" s="59"/>
      <c r="AC3" s="59"/>
      <c r="AD3" s="60"/>
      <c r="AE3" s="61" t="s">
        <v>1038</v>
      </c>
      <c r="AF3" s="62"/>
      <c r="AG3" s="63"/>
      <c r="AH3" s="64"/>
      <c r="AI3" s="259" t="s">
        <v>1032</v>
      </c>
      <c r="AJ3" s="261"/>
      <c r="AK3" s="259" t="s">
        <v>1033</v>
      </c>
      <c r="AL3" s="260"/>
      <c r="AM3" s="283"/>
      <c r="AN3" s="284"/>
      <c r="AO3" s="260"/>
      <c r="AP3" s="260"/>
      <c r="AQ3" s="261"/>
      <c r="AR3" s="65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5" t="s">
        <v>1042</v>
      </c>
      <c r="AZ3" s="65"/>
      <c r="BA3" s="279"/>
      <c r="BB3" s="280"/>
      <c r="BC3" s="259" t="s">
        <v>1035</v>
      </c>
      <c r="BD3" s="260"/>
      <c r="BE3" s="260"/>
      <c r="BF3" s="261"/>
      <c r="BG3" s="64"/>
      <c r="BH3" s="273"/>
      <c r="BI3" s="274"/>
      <c r="BJ3" s="274"/>
      <c r="BK3" s="275"/>
      <c r="BL3" s="64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4"/>
      <c r="BU3" s="66"/>
    </row>
    <row r="4" spans="1:75" s="8" customFormat="1" ht="11.25">
      <c r="A4" s="41" t="s">
        <v>1044</v>
      </c>
      <c r="B4" s="42" t="s">
        <v>1045</v>
      </c>
      <c r="C4" s="43" t="s">
        <v>1044</v>
      </c>
      <c r="D4" s="44" t="s">
        <v>1046</v>
      </c>
      <c r="E4" s="45"/>
      <c r="F4" s="44" t="s">
        <v>1046</v>
      </c>
      <c r="G4" s="41" t="s">
        <v>1044</v>
      </c>
      <c r="H4" s="128" t="s">
        <v>1045</v>
      </c>
      <c r="I4" s="42" t="s">
        <v>1045</v>
      </c>
      <c r="J4" s="42" t="s">
        <v>1045</v>
      </c>
      <c r="K4" s="42" t="s">
        <v>1045</v>
      </c>
      <c r="L4" s="42" t="s">
        <v>1045</v>
      </c>
      <c r="M4" s="42" t="s">
        <v>1045</v>
      </c>
      <c r="N4" s="42" t="s">
        <v>1045</v>
      </c>
      <c r="O4" s="42" t="s">
        <v>1045</v>
      </c>
      <c r="P4" s="42" t="s">
        <v>1045</v>
      </c>
      <c r="Q4" s="42" t="s">
        <v>1045</v>
      </c>
      <c r="R4" s="41" t="s">
        <v>1044</v>
      </c>
      <c r="S4" s="44" t="s">
        <v>1046</v>
      </c>
      <c r="T4" s="44" t="s">
        <v>1046</v>
      </c>
      <c r="U4" s="41" t="s">
        <v>1044</v>
      </c>
      <c r="V4" s="46" t="s">
        <v>1045</v>
      </c>
      <c r="W4" s="46" t="s">
        <v>1045</v>
      </c>
      <c r="X4" s="44" t="s">
        <v>1046</v>
      </c>
      <c r="Y4" s="44" t="s">
        <v>1046</v>
      </c>
      <c r="Z4" s="44" t="s">
        <v>1046</v>
      </c>
      <c r="AA4" s="42" t="s">
        <v>1045</v>
      </c>
      <c r="AB4" s="44" t="s">
        <v>1046</v>
      </c>
      <c r="AC4" s="44" t="s">
        <v>1046</v>
      </c>
      <c r="AD4" s="42" t="s">
        <v>1045</v>
      </c>
      <c r="AE4" s="42" t="s">
        <v>1045</v>
      </c>
      <c r="AF4" s="42" t="s">
        <v>1045</v>
      </c>
      <c r="AG4" s="42" t="s">
        <v>1045</v>
      </c>
      <c r="AH4" s="47"/>
      <c r="AI4" s="44" t="s">
        <v>1046</v>
      </c>
      <c r="AJ4" s="41" t="s">
        <v>1044</v>
      </c>
      <c r="AK4" s="42" t="s">
        <v>1045</v>
      </c>
      <c r="AL4" s="42" t="s">
        <v>1045</v>
      </c>
      <c r="AM4" s="130" t="s">
        <v>1045</v>
      </c>
      <c r="AN4" s="128" t="s">
        <v>1045</v>
      </c>
      <c r="AO4" s="42" t="s">
        <v>1045</v>
      </c>
      <c r="AP4" s="42" t="s">
        <v>1045</v>
      </c>
      <c r="AQ4" s="42" t="s">
        <v>1045</v>
      </c>
      <c r="AR4" s="42" t="s">
        <v>1045</v>
      </c>
      <c r="AS4" s="42" t="s">
        <v>1045</v>
      </c>
      <c r="AT4" s="42" t="s">
        <v>1045</v>
      </c>
      <c r="AU4" s="42" t="s">
        <v>1045</v>
      </c>
      <c r="AV4" s="42" t="s">
        <v>1045</v>
      </c>
      <c r="AW4" s="42" t="s">
        <v>1045</v>
      </c>
      <c r="AX4" s="42" t="s">
        <v>1045</v>
      </c>
      <c r="AY4" s="41" t="s">
        <v>1044</v>
      </c>
      <c r="AZ4" s="44" t="s">
        <v>1046</v>
      </c>
      <c r="BA4" s="42" t="s">
        <v>1045</v>
      </c>
      <c r="BB4" s="41" t="s">
        <v>1044</v>
      </c>
      <c r="BC4" s="44" t="s">
        <v>1046</v>
      </c>
      <c r="BD4" s="44" t="s">
        <v>1046</v>
      </c>
      <c r="BE4" s="41" t="s">
        <v>1044</v>
      </c>
      <c r="BF4" s="128" t="s">
        <v>1045</v>
      </c>
      <c r="BG4" s="48" t="s">
        <v>1047</v>
      </c>
      <c r="BH4" s="42" t="s">
        <v>1045</v>
      </c>
      <c r="BI4" s="42" t="s">
        <v>1045</v>
      </c>
      <c r="BJ4" s="42" t="s">
        <v>1045</v>
      </c>
      <c r="BK4" s="42" t="s">
        <v>1045</v>
      </c>
      <c r="BL4" s="48" t="s">
        <v>1047</v>
      </c>
      <c r="BM4" s="44" t="s">
        <v>1046</v>
      </c>
      <c r="BN4" s="44" t="s">
        <v>1046</v>
      </c>
      <c r="BO4" s="44" t="s">
        <v>1046</v>
      </c>
      <c r="BP4" s="42" t="s">
        <v>1045</v>
      </c>
      <c r="BQ4" s="41" t="s">
        <v>1044</v>
      </c>
      <c r="BR4" s="41" t="s">
        <v>1044</v>
      </c>
      <c r="BS4" s="41" t="s">
        <v>1044</v>
      </c>
    </row>
    <row r="5" spans="1:75" s="7" customFormat="1" ht="14.25" customHeight="1">
      <c r="A5" s="173" t="s">
        <v>1048</v>
      </c>
      <c r="B5" s="134" t="s">
        <v>1049</v>
      </c>
      <c r="C5" s="144" t="s">
        <v>1050</v>
      </c>
      <c r="D5" s="134" t="s">
        <v>1051</v>
      </c>
      <c r="E5" s="143" t="s">
        <v>1052</v>
      </c>
      <c r="F5" s="134" t="s">
        <v>1053</v>
      </c>
      <c r="G5" s="134" t="s">
        <v>1054</v>
      </c>
      <c r="H5" s="184" t="s">
        <v>1055</v>
      </c>
      <c r="I5" s="134" t="s">
        <v>1056</v>
      </c>
      <c r="J5" s="134" t="s">
        <v>4</v>
      </c>
      <c r="K5" s="134" t="s">
        <v>1057</v>
      </c>
      <c r="L5" s="173" t="s">
        <v>1058</v>
      </c>
      <c r="M5" s="173" t="s">
        <v>1059</v>
      </c>
      <c r="N5" s="173" t="s">
        <v>8</v>
      </c>
      <c r="O5" s="173" t="s">
        <v>1060</v>
      </c>
      <c r="P5" s="173" t="s">
        <v>1061</v>
      </c>
      <c r="Q5" s="173" t="s">
        <v>1062</v>
      </c>
      <c r="R5" s="173" t="s">
        <v>1063</v>
      </c>
      <c r="S5" s="173" t="s">
        <v>1064</v>
      </c>
      <c r="T5" s="173" t="s">
        <v>1065</v>
      </c>
      <c r="U5" s="173" t="s">
        <v>7</v>
      </c>
      <c r="V5" s="173" t="s">
        <v>1066</v>
      </c>
      <c r="W5" s="173" t="s">
        <v>1067</v>
      </c>
      <c r="X5" s="173" t="s">
        <v>1068</v>
      </c>
      <c r="Y5" s="173" t="s">
        <v>1069</v>
      </c>
      <c r="Z5" s="173" t="s">
        <v>511</v>
      </c>
      <c r="AA5" s="173" t="s">
        <v>1070</v>
      </c>
      <c r="AB5" s="173" t="s">
        <v>1071</v>
      </c>
      <c r="AC5" s="173" t="s">
        <v>1072</v>
      </c>
      <c r="AD5" s="173" t="s">
        <v>1073</v>
      </c>
      <c r="AE5" s="173" t="s">
        <v>1074</v>
      </c>
      <c r="AF5" s="173" t="s">
        <v>1075</v>
      </c>
      <c r="AG5" s="173" t="s">
        <v>1076</v>
      </c>
      <c r="AH5" s="193" t="s">
        <v>1077</v>
      </c>
      <c r="AI5" s="173" t="s">
        <v>1078</v>
      </c>
      <c r="AJ5" s="173" t="s">
        <v>1079</v>
      </c>
      <c r="AK5" s="173" t="s">
        <v>1080</v>
      </c>
      <c r="AL5" s="173" t="s">
        <v>1081</v>
      </c>
      <c r="AM5" s="173" t="s">
        <v>1082</v>
      </c>
      <c r="AN5" s="172" t="s">
        <v>1083</v>
      </c>
      <c r="AO5" s="172" t="s">
        <v>1084</v>
      </c>
      <c r="AP5" s="173" t="s">
        <v>1085</v>
      </c>
      <c r="AQ5" s="173" t="s">
        <v>1086</v>
      </c>
      <c r="AR5" s="173" t="s">
        <v>1087</v>
      </c>
      <c r="AS5" s="173" t="s">
        <v>1088</v>
      </c>
      <c r="AT5" s="173" t="s">
        <v>1089</v>
      </c>
      <c r="AU5" s="173" t="s">
        <v>1090</v>
      </c>
      <c r="AV5" s="173" t="s">
        <v>1091</v>
      </c>
      <c r="AW5" s="173" t="s">
        <v>1092</v>
      </c>
      <c r="AX5" s="173" t="s">
        <v>1093</v>
      </c>
      <c r="AY5" s="173" t="s">
        <v>1042</v>
      </c>
      <c r="AZ5" s="173" t="s">
        <v>1094</v>
      </c>
      <c r="BA5" s="173" t="s">
        <v>1095</v>
      </c>
      <c r="BB5" s="173" t="s">
        <v>1096</v>
      </c>
      <c r="BC5" s="173" t="s">
        <v>1097</v>
      </c>
      <c r="BD5" s="173" t="s">
        <v>1098</v>
      </c>
      <c r="BE5" s="173" t="s">
        <v>1099</v>
      </c>
      <c r="BF5" s="191" t="s">
        <v>1100</v>
      </c>
      <c r="BG5" s="193" t="s">
        <v>1101</v>
      </c>
      <c r="BH5" s="173" t="s">
        <v>1102</v>
      </c>
      <c r="BI5" s="173" t="s">
        <v>1103</v>
      </c>
      <c r="BJ5" s="173" t="s">
        <v>1104</v>
      </c>
      <c r="BK5" s="173" t="s">
        <v>1105</v>
      </c>
      <c r="BL5" s="193" t="s">
        <v>1106</v>
      </c>
      <c r="BM5" s="173" t="s">
        <v>1107</v>
      </c>
      <c r="BN5" s="173" t="s">
        <v>1108</v>
      </c>
      <c r="BO5" s="173" t="s">
        <v>1109</v>
      </c>
      <c r="BP5" s="173" t="s">
        <v>1110</v>
      </c>
      <c r="BQ5" s="173" t="s">
        <v>1111</v>
      </c>
      <c r="BR5" s="173" t="s">
        <v>1112</v>
      </c>
      <c r="BS5" s="173" t="s">
        <v>1113</v>
      </c>
      <c r="BT5" s="8" t="s">
        <v>1114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979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1115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1116</v>
      </c>
      <c r="N6" s="139" t="s">
        <v>1115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1117</v>
      </c>
      <c r="W6" s="115" t="s">
        <v>1118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1119</v>
      </c>
      <c r="BK6" s="238" t="s">
        <v>1119</v>
      </c>
      <c r="BL6" s="64"/>
      <c r="BM6" s="142" t="s">
        <v>552</v>
      </c>
      <c r="BN6" s="142" t="s">
        <v>552</v>
      </c>
      <c r="BO6" s="142" t="s">
        <v>552</v>
      </c>
      <c r="BP6" s="240" t="s">
        <v>1119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1120</v>
      </c>
      <c r="W7" s="115" t="s">
        <v>1121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1122</v>
      </c>
      <c r="BK7" s="238" t="s">
        <v>1122</v>
      </c>
      <c r="BL7" s="64"/>
      <c r="BM7" s="142" t="s">
        <v>552</v>
      </c>
      <c r="BN7" s="142" t="s">
        <v>552</v>
      </c>
      <c r="BO7" s="142" t="s">
        <v>552</v>
      </c>
      <c r="BP7" s="240" t="s">
        <v>1122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981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1123</v>
      </c>
      <c r="W8" s="115" t="s">
        <v>1124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1125</v>
      </c>
      <c r="BK8" s="238" t="s">
        <v>1125</v>
      </c>
      <c r="BL8" s="64"/>
      <c r="BM8" s="142" t="s">
        <v>548</v>
      </c>
      <c r="BN8" s="142" t="s">
        <v>563</v>
      </c>
      <c r="BO8" s="142" t="s">
        <v>636</v>
      </c>
      <c r="BP8" s="240" t="s">
        <v>1125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1126</v>
      </c>
      <c r="N9" s="115" t="s">
        <v>1127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1128</v>
      </c>
      <c r="W9" s="115" t="s">
        <v>1129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1130</v>
      </c>
      <c r="BK9" s="238" t="s">
        <v>1130</v>
      </c>
      <c r="BL9" s="64"/>
      <c r="BM9" s="142" t="s">
        <v>552</v>
      </c>
      <c r="BN9" s="142" t="s">
        <v>552</v>
      </c>
      <c r="BO9" s="142" t="s">
        <v>552</v>
      </c>
      <c r="BP9" s="238" t="s">
        <v>1130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1120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1132</v>
      </c>
      <c r="BK10" s="238" t="s">
        <v>1133</v>
      </c>
      <c r="BL10" s="64"/>
      <c r="BM10" s="142" t="s">
        <v>538</v>
      </c>
      <c r="BN10" s="142" t="s">
        <v>557</v>
      </c>
      <c r="BO10" s="142" t="s">
        <v>623</v>
      </c>
      <c r="BP10" s="240" t="s">
        <v>1133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1128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996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1139</v>
      </c>
      <c r="BK14" s="238" t="s">
        <v>1139</v>
      </c>
      <c r="BL14" s="64"/>
      <c r="BM14" s="142" t="s">
        <v>542</v>
      </c>
      <c r="BN14" s="142" t="s">
        <v>570</v>
      </c>
      <c r="BO14" s="142" t="s">
        <v>621</v>
      </c>
      <c r="BP14" s="240" t="s">
        <v>1139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1120</v>
      </c>
      <c r="W15" s="115" t="s">
        <v>1121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1017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1144</v>
      </c>
      <c r="BK16" s="238" t="s">
        <v>1144</v>
      </c>
      <c r="BL16" s="64"/>
      <c r="BM16" s="142" t="s">
        <v>548</v>
      </c>
      <c r="BN16" s="142" t="s">
        <v>563</v>
      </c>
      <c r="BO16" s="142" t="s">
        <v>636</v>
      </c>
      <c r="BP16" s="238" t="s">
        <v>1144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1145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1146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922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949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995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928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1121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938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1124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1120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1120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909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985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979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1115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1116</v>
      </c>
      <c r="N36" s="139" t="s">
        <v>1115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1117</v>
      </c>
      <c r="W36" s="115" t="s">
        <v>1118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1120</v>
      </c>
      <c r="W37" s="115" t="s">
        <v>1121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981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1123</v>
      </c>
      <c r="W38" s="115" t="s">
        <v>1124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1126</v>
      </c>
      <c r="N40" s="115" t="s">
        <v>1127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1128</v>
      </c>
      <c r="W40" s="115" t="s">
        <v>1129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9"/>
        <v>0</v>
      </c>
      <c r="AZ40" s="190"/>
      <c r="BA40" s="119"/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1</v>
      </c>
      <c r="BI40" s="18"/>
      <c r="BJ40" s="18" t="s">
        <v>1196</v>
      </c>
      <c r="BK40" s="19"/>
      <c r="BL40" s="17"/>
      <c r="BM40" s="142"/>
      <c r="BN40" s="142"/>
      <c r="BO40" s="142"/>
      <c r="BP40" s="240"/>
      <c r="BQ40" s="13">
        <f t="shared" si="1"/>
        <v>0</v>
      </c>
      <c r="BR40" s="20">
        <f t="shared" si="2"/>
        <v>0</v>
      </c>
      <c r="BS40" s="244" t="str">
        <f t="shared" si="3"/>
        <v/>
      </c>
      <c r="BT40" s="8" t="str">
        <f>IF(BN40="","",SUBSTITUTE(BM40," ","")&amp;SUBSTITUTE(BN40," ",""))</f>
        <v/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1120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/>
      <c r="AT41" s="118"/>
      <c r="AU41" s="164"/>
      <c r="AV41" s="164"/>
      <c r="AW41" s="15"/>
      <c r="AX41" s="15"/>
      <c r="AY41" s="12">
        <f t="shared" si="9"/>
        <v>0</v>
      </c>
      <c r="AZ41" s="190"/>
      <c r="BA41" s="119"/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2</v>
      </c>
      <c r="BI41" s="18"/>
      <c r="BJ41" s="18" t="s">
        <v>1197</v>
      </c>
      <c r="BK41" s="19"/>
      <c r="BL41" s="17"/>
      <c r="BM41" s="142"/>
      <c r="BN41" s="142"/>
      <c r="BO41" s="142"/>
      <c r="BP41" s="240"/>
      <c r="BQ41" s="13">
        <f t="shared" si="1"/>
        <v>0</v>
      </c>
      <c r="BR41" s="20">
        <f t="shared" si="2"/>
        <v>0</v>
      </c>
      <c r="BS41" s="244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1017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1198</v>
      </c>
      <c r="BK43" s="18" t="s">
        <v>1198</v>
      </c>
      <c r="BL43" s="17"/>
      <c r="BM43" s="142" t="s">
        <v>552</v>
      </c>
      <c r="BN43" s="142" t="s">
        <v>552</v>
      </c>
      <c r="BO43" s="142" t="s">
        <v>552</v>
      </c>
      <c r="BP43" s="18" t="s">
        <v>1198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996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9"/>
        <v>0</v>
      </c>
      <c r="AZ44" s="190"/>
      <c r="BA44" s="119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1</v>
      </c>
      <c r="BI44" s="18"/>
      <c r="BJ44" s="18" t="s">
        <v>1199</v>
      </c>
      <c r="BK44" s="19"/>
      <c r="BL44" s="17"/>
      <c r="BM44" s="142"/>
      <c r="BN44" s="142"/>
      <c r="BO44" s="142"/>
      <c r="BP44" s="240"/>
      <c r="BQ44" s="13">
        <f t="shared" si="1"/>
        <v>0</v>
      </c>
      <c r="BR44" s="20">
        <f t="shared" si="2"/>
        <v>0</v>
      </c>
      <c r="BS44" s="244" t="str">
        <f t="shared" si="3"/>
        <v/>
      </c>
      <c r="BT44" s="8" t="str">
        <f>IF(BN44="","",SUBSTITUTE(BM44," ","")&amp;SUBSTITUTE(BN44," ",""))</f>
        <v/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1120</v>
      </c>
      <c r="W45" s="115" t="s">
        <v>1121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1200</v>
      </c>
      <c r="BK45" s="18" t="s">
        <v>1200</v>
      </c>
      <c r="BL45" s="17"/>
      <c r="BM45" s="142" t="s">
        <v>552</v>
      </c>
      <c r="BN45" s="142" t="s">
        <v>552</v>
      </c>
      <c r="BO45" s="142" t="s">
        <v>552</v>
      </c>
      <c r="BP45" s="18" t="s">
        <v>1200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1124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1201</v>
      </c>
      <c r="BK46" s="18" t="s">
        <v>1201</v>
      </c>
      <c r="BL46" s="17"/>
      <c r="BM46" s="142" t="s">
        <v>547</v>
      </c>
      <c r="BN46" s="142" t="s">
        <v>562</v>
      </c>
      <c r="BO46" s="142" t="s">
        <v>634</v>
      </c>
      <c r="BP46" s="18" t="s">
        <v>1201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1202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1124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1201</v>
      </c>
      <c r="BK47" s="18" t="s">
        <v>1201</v>
      </c>
      <c r="BL47" s="17"/>
      <c r="BM47" s="142" t="s">
        <v>547</v>
      </c>
      <c r="BN47" s="142" t="s">
        <v>562</v>
      </c>
      <c r="BO47" s="142" t="s">
        <v>634</v>
      </c>
      <c r="BP47" s="18" t="s">
        <v>1201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938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1124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1203</v>
      </c>
      <c r="BK49" s="18" t="s">
        <v>1203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1120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1204</v>
      </c>
      <c r="BK50" s="18" t="s">
        <v>1204</v>
      </c>
      <c r="BL50" s="17"/>
      <c r="BM50" s="142" t="s">
        <v>538</v>
      </c>
      <c r="BN50" s="142" t="s">
        <v>567</v>
      </c>
      <c r="BO50" s="142" t="s">
        <v>624</v>
      </c>
      <c r="BP50" s="18" t="s">
        <v>1204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1120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1204</v>
      </c>
      <c r="BK51" s="18" t="s">
        <v>1204</v>
      </c>
      <c r="BL51" s="17"/>
      <c r="BM51" s="142" t="s">
        <v>538</v>
      </c>
      <c r="BN51" s="142" t="s">
        <v>567</v>
      </c>
      <c r="BO51" s="142" t="s">
        <v>624</v>
      </c>
      <c r="BP51" s="18" t="s">
        <v>1204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985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1205</v>
      </c>
      <c r="BK52" s="18" t="s">
        <v>1205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909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1206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1207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/>
      <c r="AT53" s="118"/>
      <c r="AU53" s="164"/>
      <c r="AV53" s="164"/>
      <c r="AW53" s="15"/>
      <c r="AX53" s="15"/>
      <c r="AY53" s="12">
        <f t="shared" si="9"/>
        <v>0</v>
      </c>
      <c r="AZ53" s="190"/>
      <c r="BA53" s="119"/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1208</v>
      </c>
      <c r="BK53" s="18" t="s">
        <v>1208</v>
      </c>
      <c r="BL53" s="17"/>
      <c r="BM53" s="142"/>
      <c r="BN53" s="142"/>
      <c r="BO53" s="142"/>
      <c r="BP53" s="240"/>
      <c r="BQ53" s="13">
        <f t="shared" si="1"/>
        <v>0</v>
      </c>
      <c r="BR53" s="20">
        <f t="shared" si="2"/>
        <v>0</v>
      </c>
      <c r="BS53" s="244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1209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/>
      <c r="AV54" s="164"/>
      <c r="AW54" s="15"/>
      <c r="AX54" s="15"/>
      <c r="AY54" s="12">
        <f t="shared" si="9"/>
        <v>6.25E-2</v>
      </c>
      <c r="AZ54" s="190"/>
      <c r="BA54" s="119">
        <v>1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1210</v>
      </c>
      <c r="BK54" s="18" t="s">
        <v>1210</v>
      </c>
      <c r="BL54" s="17"/>
      <c r="BM54" s="142"/>
      <c r="BN54" s="142"/>
      <c r="BO54" s="142"/>
      <c r="BP54" s="240"/>
      <c r="BQ54" s="13">
        <f t="shared" si="1"/>
        <v>1</v>
      </c>
      <c r="BR54" s="20">
        <f t="shared" si="2"/>
        <v>1</v>
      </c>
      <c r="BS54" s="244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886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1120</v>
      </c>
      <c r="W56" s="115" t="s">
        <v>1121</v>
      </c>
      <c r="X56" s="114" t="s">
        <v>516</v>
      </c>
      <c r="Y56" s="141"/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982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1211</v>
      </c>
      <c r="W57" s="115" t="s">
        <v>1212</v>
      </c>
      <c r="X57" s="114" t="s">
        <v>522</v>
      </c>
      <c r="Y57" s="141"/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981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1213</v>
      </c>
      <c r="W58" s="115" t="s">
        <v>1214</v>
      </c>
      <c r="X58" s="114" t="s">
        <v>522</v>
      </c>
      <c r="Y58" s="141"/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979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1215</v>
      </c>
      <c r="W59" s="115" t="s">
        <v>1214</v>
      </c>
      <c r="X59" s="114" t="s">
        <v>522</v>
      </c>
      <c r="Y59" s="141"/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/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>
        <f t="shared" si="1"/>
        <v>0</v>
      </c>
      <c r="BR59" s="20">
        <f t="shared" si="2"/>
        <v>0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834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/>
      <c r="Z60" s="114" t="s">
        <v>517</v>
      </c>
      <c r="AA60" s="115">
        <v>2</v>
      </c>
      <c r="AB60" s="113" t="s">
        <v>518</v>
      </c>
      <c r="AC60" s="113" t="s">
        <v>519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830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1126</v>
      </c>
      <c r="N61" s="115" t="s">
        <v>1127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1128</v>
      </c>
      <c r="W61" s="115" t="s">
        <v>1129</v>
      </c>
      <c r="X61" s="114" t="s">
        <v>522</v>
      </c>
      <c r="Y61" s="141"/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877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179.477</v>
      </c>
      <c r="L62" s="115">
        <v>175.95500000000001</v>
      </c>
      <c r="M62" s="139" t="s">
        <v>1216</v>
      </c>
      <c r="N62" s="139" t="s">
        <v>1217</v>
      </c>
      <c r="O62" s="116">
        <v>0.375</v>
      </c>
      <c r="P62" s="116">
        <v>4.1666666666666664E-2</v>
      </c>
      <c r="Q62" s="115">
        <v>1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1120</v>
      </c>
      <c r="W62" s="115" t="s">
        <v>1131</v>
      </c>
      <c r="X62" s="114" t="s">
        <v>522</v>
      </c>
      <c r="Y62" s="141"/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>ZCG-ZUC</v>
      </c>
      <c r="AN62" s="115" t="str">
        <f>IF(BS_CONTROLE[[#This Row],[SB]]=0, "-", BS_CONTROLE[[#This Row],[SB]])</f>
        <v>ZCG1 / 173ZCG</v>
      </c>
      <c r="AO62" s="115">
        <f>IF(BS_CONTROLE[[#This Row],[SUB]]=0, "-", BS_CONTROLE[[#This Row],[SUB]])</f>
        <v>73</v>
      </c>
      <c r="AP62" s="115">
        <f>BS_CONTROLE[[#This Row],[KM - Inicio]]</f>
        <v>179.477</v>
      </c>
      <c r="AQ62" s="115">
        <f>BS_CONTROLE[[#This Row],[KM - Inicio]]</f>
        <v>179.477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>45994</v>
      </c>
      <c r="B63" s="153">
        <v>45994</v>
      </c>
      <c r="C63" s="154">
        <f>IF(BS_CONTROLE[[#This Row],[DATA]]="","",WEEKNUM(BS_CONTROLE[[#This Row],[DATA]]))</f>
        <v>49</v>
      </c>
      <c r="D63" s="159"/>
      <c r="E63" s="234">
        <v>54</v>
      </c>
      <c r="F63" s="140"/>
      <c r="G63" s="175" t="str">
        <f>IF(D63="","*",VLOOKUP(F63,BS_ATIVIDADE[#Data],3,FALSE))</f>
        <v>*</v>
      </c>
      <c r="H63" s="197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4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9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37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 t="str">
        <f t="shared" si="1"/>
        <v>*</v>
      </c>
      <c r="BR63" s="20" t="str">
        <f t="shared" si="2"/>
        <v>*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>45994</v>
      </c>
      <c r="B64" s="153">
        <v>45994</v>
      </c>
      <c r="C64" s="154">
        <f>IF(BS_CONTROLE[[#This Row],[DATA]]="","",WEEKNUM(BS_CONTROLE[[#This Row],[DATA]]))</f>
        <v>49</v>
      </c>
      <c r="D64" s="155"/>
      <c r="E64" s="234">
        <v>55</v>
      </c>
      <c r="F64" s="140"/>
      <c r="G64" s="175" t="str">
        <f>IF(D64="","*",VLOOKUP(F64,BS_ATIVIDADE[#Data],3,FALSE))</f>
        <v>*</v>
      </c>
      <c r="H64" s="197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4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9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37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 t="str">
        <f t="shared" si="1"/>
        <v>*</v>
      </c>
      <c r="BR64" s="20" t="str">
        <f t="shared" si="2"/>
        <v>*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>45994</v>
      </c>
      <c r="B65" s="153">
        <v>45994</v>
      </c>
      <c r="C65" s="154">
        <f>IF(BS_CONTROLE[[#This Row],[DATA]]="","",WEEKNUM(BS_CONTROLE[[#This Row],[DATA]]))</f>
        <v>49</v>
      </c>
      <c r="D65" s="155"/>
      <c r="E65" s="234">
        <v>56</v>
      </c>
      <c r="F65" s="140"/>
      <c r="G65" s="175" t="str">
        <f>IF(D65="","*",VLOOKUP(F65,BS_ATIVIDADE[#Data],3,FALSE))</f>
        <v>*</v>
      </c>
      <c r="H65" s="197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4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9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37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 t="str">
        <f t="shared" si="1"/>
        <v>*</v>
      </c>
      <c r="BR65" s="20" t="str">
        <f t="shared" si="2"/>
        <v>*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4">
        <v>57</v>
      </c>
      <c r="F66" s="140"/>
      <c r="G66" s="175" t="str">
        <f>IF(D66="","*",VLOOKUP(F66,BS_ATIVIDADE[#Data],3,FALSE))</f>
        <v>*</v>
      </c>
      <c r="H66" s="197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4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9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37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4">
        <v>58</v>
      </c>
      <c r="F67" s="140"/>
      <c r="G67" s="175" t="str">
        <f>IF(D67="","*",VLOOKUP(F67,BS_ATIVIDADE[#Data],3,FALSE))</f>
        <v>*</v>
      </c>
      <c r="H67" s="197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4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9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37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4">
        <v>59</v>
      </c>
      <c r="F68" s="222"/>
      <c r="G68" s="175" t="str">
        <f>IF(D68="","*",VLOOKUP(F68,BS_ATIVIDADE[#Data],3,FALSE))</f>
        <v>*</v>
      </c>
      <c r="H68" s="197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4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9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37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>V8845994</v>
      </c>
      <c r="B69" s="153">
        <v>45994</v>
      </c>
      <c r="C69" s="154">
        <f>IF(BS_CONTROLE[[#This Row],[DATA]]="","",WEEKNUM(BS_CONTROLE[[#This Row],[DATA]]))</f>
        <v>49</v>
      </c>
      <c r="D69" s="155" t="s">
        <v>888</v>
      </c>
      <c r="E69" s="234">
        <v>336</v>
      </c>
      <c r="F69" s="140" t="s">
        <v>791</v>
      </c>
      <c r="G69" s="175" t="str">
        <f>IF(D69="","*",VLOOKUP(F69,BS_ATIVIDADE[#Data],3,FALSE))</f>
        <v>OUTROS - MECANIZAÇÃO</v>
      </c>
      <c r="H69" s="197" t="s">
        <v>1169</v>
      </c>
      <c r="I69" s="156" t="s">
        <v>1169</v>
      </c>
      <c r="J69" s="139">
        <v>70</v>
      </c>
      <c r="K69" s="139">
        <v>132</v>
      </c>
      <c r="L69" s="115" t="s">
        <v>520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69" s="116">
        <v>0.29166666666666669</v>
      </c>
      <c r="P69" s="116">
        <v>4.1666666666666664E-2</v>
      </c>
      <c r="Q69" s="115">
        <v>1</v>
      </c>
      <c r="R69" s="10" t="str">
        <f>IFERROR(_xlfn.XLOOKUP(F69, BS_ATIVIDADE[ATIVIDADE],BS_ATIVIDADE[UNIDADE] ), "*")</f>
        <v>BINÁRIO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" s="115" t="s">
        <v>1120</v>
      </c>
      <c r="W69" s="115" t="s">
        <v>651</v>
      </c>
      <c r="X69" s="114" t="s">
        <v>526</v>
      </c>
      <c r="Y69" s="141"/>
      <c r="Z69" s="114" t="s">
        <v>529</v>
      </c>
      <c r="AA69" s="162">
        <v>1</v>
      </c>
      <c r="AB69" s="163" t="s">
        <v>512</v>
      </c>
      <c r="AC69" s="163" t="s">
        <v>520</v>
      </c>
      <c r="AD69" s="188">
        <v>0.29166666666666669</v>
      </c>
      <c r="AE69" s="162">
        <v>6238</v>
      </c>
      <c r="AF69" s="162" t="s">
        <v>520</v>
      </c>
      <c r="AG69" s="139" t="s">
        <v>520</v>
      </c>
      <c r="AH69" s="16"/>
      <c r="AI69" s="14" t="str">
        <f>IF(BS_CONTROLE[[#This Row],[Atividade]]=0, "-", BS_CONTROLE[[#This Row],[Atividade]])</f>
        <v>MECANIZAÇÃO - MANUTENÇÃO</v>
      </c>
      <c r="AJ69" s="9" t="str">
        <f>IF(BS_CONTROLE[[#This Row],[Atividade]]=0, "-", BS_CONTROLE[[#This Row],[Atividade]])</f>
        <v>MECANIZAÇÃO - MANUTENÇÃO</v>
      </c>
      <c r="AK69" s="33" t="str">
        <f>BS_CONTROLE[[#This Row],[Local - Partida]]</f>
        <v>ZRO</v>
      </c>
      <c r="AL69" s="33" t="str">
        <f>BS_CONTROLE[[#This Row],[Local - Encerramento]]</f>
        <v>ZRO</v>
      </c>
      <c r="AM69" s="115" t="str">
        <f>IF(BS_CONTROLE[[#This Row],[Entre - Estações]]=0, "-", BS_CONTROLE[[#This Row],[Entre - Estações]])</f>
        <v>ZRX</v>
      </c>
      <c r="AN69" s="115" t="str">
        <f>IF(BS_CONTROLE[[#This Row],[SB]]=0, "-", BS_CONTROLE[[#This Row],[SB]])</f>
        <v>ZRX1331</v>
      </c>
      <c r="AO69" s="115">
        <f>IF(BS_CONTROLE[[#This Row],[SUB]]=0, "-", BS_CONTROLE[[#This Row],[SUB]])</f>
        <v>70</v>
      </c>
      <c r="AP69" s="115">
        <f>BS_CONTROLE[[#This Row],[KM - Inicio]]</f>
        <v>132</v>
      </c>
      <c r="AQ69" s="115">
        <f>BS_CONTROLE[[#This Row],[KM - Inicio]]</f>
        <v>132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BINÁRIO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" s="185" t="str">
        <f>BS_CONTROLE[[#This Row],[Responsavel pelo boletim]]</f>
        <v>Saulo</v>
      </c>
      <c r="BG69" s="237" t="str">
        <f>BS_CONTROLE[[#This Row],[Responsavel pelo boletim]]</f>
        <v>Saulo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>
        <f t="shared" si="1"/>
        <v>0</v>
      </c>
      <c r="BR69" s="20">
        <f t="shared" si="2"/>
        <v>0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>V8345994</v>
      </c>
      <c r="B70" s="153">
        <v>45994</v>
      </c>
      <c r="C70" s="154">
        <f>IF(BS_CONTROLE[[#This Row],[DATA]]="","",WEEKNUM(BS_CONTROLE[[#This Row],[DATA]]))</f>
        <v>49</v>
      </c>
      <c r="D70" s="159" t="s">
        <v>877</v>
      </c>
      <c r="E70" s="246">
        <v>269</v>
      </c>
      <c r="F70" s="140" t="s">
        <v>791</v>
      </c>
      <c r="G70" s="175" t="str">
        <f>IF(D70="","*",VLOOKUP(F70,BS_ATIVIDADE[#Data],3,FALSE))</f>
        <v>OUTROS - MECANIZAÇÃO</v>
      </c>
      <c r="H70" s="197" t="s">
        <v>1169</v>
      </c>
      <c r="I70" s="156" t="s">
        <v>1169</v>
      </c>
      <c r="J70" s="139">
        <v>70</v>
      </c>
      <c r="K70" s="139">
        <v>132</v>
      </c>
      <c r="L70" s="115" t="s">
        <v>520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0" s="116">
        <v>0.29166666666666669</v>
      </c>
      <c r="P70" s="116">
        <v>4.1666666666666664E-2</v>
      </c>
      <c r="Q70" s="115">
        <v>1</v>
      </c>
      <c r="R70" s="10" t="str">
        <f>IFERROR(_xlfn.XLOOKUP(F70, BS_ATIVIDADE[ATIVIDADE],BS_ATIVIDADE[UNIDADE] ), "*")</f>
        <v>BINÁRIO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0" s="115" t="s">
        <v>1120</v>
      </c>
      <c r="W70" s="115" t="s">
        <v>1172</v>
      </c>
      <c r="X70" s="114" t="s">
        <v>526</v>
      </c>
      <c r="Y70" s="141"/>
      <c r="Z70" s="114" t="s">
        <v>530</v>
      </c>
      <c r="AA70" s="115">
        <v>1</v>
      </c>
      <c r="AB70" s="113" t="s">
        <v>512</v>
      </c>
      <c r="AC70" s="113" t="s">
        <v>520</v>
      </c>
      <c r="AD70" s="117">
        <v>0.29166666666666669</v>
      </c>
      <c r="AE70" s="186">
        <v>6233</v>
      </c>
      <c r="AF70" s="186" t="s">
        <v>520</v>
      </c>
      <c r="AG70" s="232" t="s">
        <v>520</v>
      </c>
      <c r="AH70" s="16"/>
      <c r="AI70" s="14" t="str">
        <f>IF(BS_CONTROLE[[#This Row],[Atividade]]=0, "-", BS_CONTROLE[[#This Row],[Atividade]])</f>
        <v>MECANIZAÇÃO - MANUTENÇÃO</v>
      </c>
      <c r="AJ70" s="9" t="str">
        <f>IF(BS_CONTROLE[[#This Row],[Atividade]]=0, "-", BS_CONTROLE[[#This Row],[Atividade]])</f>
        <v>MECANIZAÇÃO - MANUTENÇÃO</v>
      </c>
      <c r="AK70" s="33" t="str">
        <f>BS_CONTROLE[[#This Row],[Local - Partida]]</f>
        <v>ZRO</v>
      </c>
      <c r="AL70" s="33" t="str">
        <f>BS_CONTROLE[[#This Row],[Local - Encerramento]]</f>
        <v>ZRO</v>
      </c>
      <c r="AM70" s="115" t="str">
        <f>IF(BS_CONTROLE[[#This Row],[Entre - Estações]]=0, "-", BS_CONTROLE[[#This Row],[Entre - Estações]])</f>
        <v>ZRX</v>
      </c>
      <c r="AN70" s="115" t="str">
        <f>IF(BS_CONTROLE[[#This Row],[SB]]=0, "-", BS_CONTROLE[[#This Row],[SB]])</f>
        <v>ZRX1331</v>
      </c>
      <c r="AO70" s="115">
        <f>IF(BS_CONTROLE[[#This Row],[SUB]]=0, "-", BS_CONTROLE[[#This Row],[SUB]])</f>
        <v>70</v>
      </c>
      <c r="AP70" s="115">
        <f>BS_CONTROLE[[#This Row],[KM - Inicio]]</f>
        <v>132</v>
      </c>
      <c r="AQ70" s="115">
        <f>BS_CONTROLE[[#This Row],[KM - Inicio]]</f>
        <v>132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BINÁRIO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0" s="185" t="str">
        <f>BS_CONTROLE[[#This Row],[Responsavel pelo boletim]]</f>
        <v>Saulo</v>
      </c>
      <c r="BG70" s="237" t="str">
        <f>BS_CONTROLE[[#This Row],[Responsavel pelo boletim]]</f>
        <v>Saulo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>W5845994</v>
      </c>
      <c r="B71" s="153">
        <v>45994</v>
      </c>
      <c r="C71" s="154">
        <f>IF(BS_CONTROLE[[#This Row],[DATA]]="","",WEEKNUM(BS_CONTROLE[[#This Row],[DATA]]))</f>
        <v>49</v>
      </c>
      <c r="D71" s="155" t="s">
        <v>909</v>
      </c>
      <c r="E71" s="234">
        <v>62</v>
      </c>
      <c r="F71" s="140" t="s">
        <v>867</v>
      </c>
      <c r="G71" s="175" t="str">
        <f>IF(D71="","*",VLOOKUP(F71,BS_ATIVIDADE[#Data],3,FALSE))</f>
        <v>PEDRA</v>
      </c>
      <c r="H71" s="197" t="s">
        <v>1177</v>
      </c>
      <c r="I71" s="185" t="s">
        <v>1177</v>
      </c>
      <c r="J71" s="139">
        <v>70</v>
      </c>
      <c r="K71" s="139">
        <v>107</v>
      </c>
      <c r="L71" s="115">
        <v>102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1" s="139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1" s="116">
        <v>0.5</v>
      </c>
      <c r="P71" s="116">
        <v>6.25E-2</v>
      </c>
      <c r="Q71" s="115">
        <v>7</v>
      </c>
      <c r="R71" s="10" t="str">
        <f>IFERROR(_xlfn.XLOOKUP(F71, BS_ATIVIDADE[ATIVIDADE],BS_ATIVIDADE[UNIDADE] ), "*")</f>
        <v>VAGÕES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1" s="115" t="s">
        <v>1178</v>
      </c>
      <c r="W71" s="115" t="s">
        <v>1152</v>
      </c>
      <c r="X71" s="114" t="s">
        <v>522</v>
      </c>
      <c r="Y71" s="141"/>
      <c r="Z71" s="114" t="s">
        <v>527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39" t="s">
        <v>520</v>
      </c>
      <c r="AH71" s="16"/>
      <c r="AI71" s="14" t="str">
        <f>IF(BS_CONTROLE[[#This Row],[Atividade]]=0, "-", BS_CONTROLE[[#This Row],[Atividade]])</f>
        <v>PDM - PEDRA - DESCARGA</v>
      </c>
      <c r="AJ71" s="9" t="str">
        <f>IF(BS_CONTROLE[[#This Row],[Atividade]]=0, "-", BS_CONTROLE[[#This Row],[Atividade]])</f>
        <v>PDM - PEDRA - DESCARGA</v>
      </c>
      <c r="AK71" s="33" t="str">
        <f>BS_CONTROLE[[#This Row],[Local - Partida]]</f>
        <v>106109</v>
      </c>
      <c r="AL71" s="33" t="str">
        <f>BS_CONTROLE[[#This Row],[Local - Encerramento]]</f>
        <v>106109</v>
      </c>
      <c r="AM71" s="115" t="str">
        <f>IF(BS_CONTROLE[[#This Row],[Entre - Estações]]=0, "-", BS_CONTROLE[[#This Row],[Entre - Estações]])</f>
        <v>ZLI-ZCD</v>
      </c>
      <c r="AN71" s="115">
        <f>IF(BS_CONTROLE[[#This Row],[SB]]=0, "-", BS_CONTROLE[[#This Row],[SB]])</f>
        <v>106109</v>
      </c>
      <c r="AO71" s="115">
        <f>IF(BS_CONTROLE[[#This Row],[SUB]]=0, "-", BS_CONTROLE[[#This Row],[SUB]])</f>
        <v>70</v>
      </c>
      <c r="AP71" s="115">
        <f>BS_CONTROLE[[#This Row],[KM - Inicio]]</f>
        <v>107</v>
      </c>
      <c r="AQ71" s="115">
        <f>BS_CONTROLE[[#This Row],[KM - Inicio]]</f>
        <v>107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VAGÕES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1" s="185" t="str">
        <f>BS_CONTROLE[[#This Row],[Responsavel pelo boletim]]</f>
        <v>Israel</v>
      </c>
      <c r="BG71" s="237" t="str">
        <f>BS_CONTROLE[[#This Row],[Responsavel pelo boletim]]</f>
        <v>Israel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>KLECIO (TP-699)45994</v>
      </c>
      <c r="B72" s="153">
        <v>45994</v>
      </c>
      <c r="C72" s="154">
        <f>IF(BS_CONTROLE[[#This Row],[DATA]]="","",WEEKNUM(BS_CONTROLE[[#This Row],[DATA]]))</f>
        <v>49</v>
      </c>
      <c r="D72" s="159" t="s">
        <v>985</v>
      </c>
      <c r="E72" s="234">
        <v>334</v>
      </c>
      <c r="F72" s="140" t="s">
        <v>874</v>
      </c>
      <c r="G72" s="175" t="str">
        <f>IF(D72="","*",VLOOKUP(F72,BS_ATIVIDADE[#Data],3,FALSE))</f>
        <v>SOLDA</v>
      </c>
      <c r="H72" s="197" t="s">
        <v>182</v>
      </c>
      <c r="I72" s="156" t="s">
        <v>520</v>
      </c>
      <c r="J72" s="139">
        <v>70</v>
      </c>
      <c r="K72" s="139">
        <v>104.58</v>
      </c>
      <c r="L72" s="115">
        <v>104.262</v>
      </c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72" s="139" t="s">
        <v>182</v>
      </c>
      <c r="O72" s="116">
        <v>0.375</v>
      </c>
      <c r="P72" s="116">
        <v>0.125</v>
      </c>
      <c r="Q72" s="115">
        <v>2</v>
      </c>
      <c r="R72" s="10" t="str">
        <f>IFERROR(_xlfn.XLOOKUP(F72, BS_ATIVIDADE[ATIVIDADE],BS_ATIVIDADE[UNIDADE] ), "*")</f>
        <v>Nº DE SOLDA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2" s="115" t="s">
        <v>1185</v>
      </c>
      <c r="W72" s="115" t="s">
        <v>1214</v>
      </c>
      <c r="X72" s="114" t="s">
        <v>516</v>
      </c>
      <c r="Y72" s="141"/>
      <c r="Z72" s="114" t="s">
        <v>517</v>
      </c>
      <c r="AA72" s="115" t="s">
        <v>520</v>
      </c>
      <c r="AB72" s="113" t="s">
        <v>520</v>
      </c>
      <c r="AC72" s="113" t="s">
        <v>520</v>
      </c>
      <c r="AD72" s="117" t="s">
        <v>520</v>
      </c>
      <c r="AE72" s="115" t="s">
        <v>520</v>
      </c>
      <c r="AF72" s="115" t="s">
        <v>520</v>
      </c>
      <c r="AG72" s="139" t="s">
        <v>520</v>
      </c>
      <c r="AH72" s="16"/>
      <c r="AI72" s="14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3" t="str">
        <f>BS_CONTROLE[[#This Row],[Local - Partida]]</f>
        <v>ZLI1062</v>
      </c>
      <c r="AL72" s="33" t="str">
        <f>BS_CONTROLE[[#This Row],[Local - Encerramento]]</f>
        <v>-</v>
      </c>
      <c r="AM72" s="115" t="str">
        <f>IF(BS_CONTROLE[[#This Row],[Entre - Estações]]=0, "-", BS_CONTROLE[[#This Row],[Entre - Estações]])</f>
        <v>ZLI</v>
      </c>
      <c r="AN72" s="115" t="str">
        <f>IF(BS_CONTROLE[[#This Row],[SB]]=0, "-", BS_CONTROLE[[#This Row],[SB]])</f>
        <v>ZLI1062</v>
      </c>
      <c r="AO72" s="115">
        <f>IF(BS_CONTROLE[[#This Row],[SUB]]=0, "-", BS_CONTROLE[[#This Row],[SUB]])</f>
        <v>70</v>
      </c>
      <c r="AP72" s="115">
        <f>BS_CONTROLE[[#This Row],[KM - Inicio]]</f>
        <v>104.58</v>
      </c>
      <c r="AQ72" s="115">
        <f>BS_CONTROLE[[#This Row],[KM - Inicio]]</f>
        <v>104.58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Nº DE SOLDA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2" s="185" t="str">
        <f>BS_CONTROLE[[#This Row],[Responsavel pelo boletim]]</f>
        <v>Klécio</v>
      </c>
      <c r="BG72" s="237" t="str">
        <f>BS_CONTROLE[[#This Row],[Responsavel pelo boletim]]</f>
        <v>Klécio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>W5845994</v>
      </c>
      <c r="B73" s="153">
        <v>45994</v>
      </c>
      <c r="C73" s="154">
        <f>IF(BS_CONTROLE[[#This Row],[DATA]]="","",WEEKNUM(BS_CONTROLE[[#This Row],[DATA]]))</f>
        <v>49</v>
      </c>
      <c r="D73" s="155" t="s">
        <v>909</v>
      </c>
      <c r="E73" s="234">
        <v>432</v>
      </c>
      <c r="F73" s="140" t="s">
        <v>885</v>
      </c>
      <c r="G73" s="175" t="str">
        <f>IF(D73="","*",VLOOKUP(F73,BS_ATIVIDADE[#Data],3,FALSE))</f>
        <v>OUTROS</v>
      </c>
      <c r="H73" s="197" t="s">
        <v>1177</v>
      </c>
      <c r="I73" s="185" t="s">
        <v>1177</v>
      </c>
      <c r="J73" s="139">
        <v>70</v>
      </c>
      <c r="K73" s="139">
        <v>87</v>
      </c>
      <c r="L73" s="115">
        <v>77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73" s="139" t="s">
        <v>1206</v>
      </c>
      <c r="O73" s="116">
        <v>0.375</v>
      </c>
      <c r="P73" s="116">
        <v>4.1666666666666664E-2</v>
      </c>
      <c r="Q73" s="115">
        <v>150</v>
      </c>
      <c r="R73" s="10" t="str">
        <f>IFERROR(_xlfn.XLOOKUP(F73, BS_ATIVIDADE[ATIVIDADE],BS_ATIVIDADE[UNIDADE] ), "*")</f>
        <v>Nº DE PEÇAS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" s="115" t="s">
        <v>1178</v>
      </c>
      <c r="W73" s="115" t="s">
        <v>1207</v>
      </c>
      <c r="X73" s="114" t="s">
        <v>522</v>
      </c>
      <c r="Y73" s="141"/>
      <c r="Z73" s="114" t="s">
        <v>523</v>
      </c>
      <c r="AA73" s="115" t="s">
        <v>1218</v>
      </c>
      <c r="AB73" s="113" t="s">
        <v>512</v>
      </c>
      <c r="AC73" s="187" t="s">
        <v>519</v>
      </c>
      <c r="AD73" s="117">
        <v>0.375</v>
      </c>
      <c r="AE73" s="115">
        <v>9341</v>
      </c>
      <c r="AF73" s="117" t="s">
        <v>520</v>
      </c>
      <c r="AG73" s="117" t="s">
        <v>520</v>
      </c>
      <c r="AH73" s="16"/>
      <c r="AI73" s="14" t="str">
        <f>IF(BS_CONTROLE[[#This Row],[Atividade]]=0, "-", BS_CONTROLE[[#This Row],[Atividade]])</f>
        <v>RECOLHIMENTO DE DORMENTE</v>
      </c>
      <c r="AJ73" s="9" t="str">
        <f>IF(BS_CONTROLE[[#This Row],[Atividade]]=0, "-", BS_CONTROLE[[#This Row],[Atividade]])</f>
        <v>RECOLHIMENTO DE DORMENTE</v>
      </c>
      <c r="AK73" s="33" t="str">
        <f>BS_CONTROLE[[#This Row],[Local - Partida]]</f>
        <v>106109</v>
      </c>
      <c r="AL73" s="33" t="str">
        <f>BS_CONTROLE[[#This Row],[Local - Encerramento]]</f>
        <v>106109</v>
      </c>
      <c r="AM73" s="115" t="str">
        <f>IF(BS_CONTROLE[[#This Row],[Entre - Estações]]=0, "-", BS_CONTROLE[[#This Row],[Entre - Estações]])</f>
        <v>ZAC-ZSW</v>
      </c>
      <c r="AN73" s="115" t="str">
        <f>IF(BS_CONTROLE[[#This Row],[SB]]=0, "-", BS_CONTROLE[[#This Row],[SB]])</f>
        <v>ZACZSW / ZAC1/ZNOZAC1</v>
      </c>
      <c r="AO73" s="115">
        <f>IF(BS_CONTROLE[[#This Row],[SUB]]=0, "-", BS_CONTROLE[[#This Row],[SUB]])</f>
        <v>70</v>
      </c>
      <c r="AP73" s="115">
        <f>BS_CONTROLE[[#This Row],[KM - Inicio]]</f>
        <v>87</v>
      </c>
      <c r="AQ73" s="115">
        <f>BS_CONTROLE[[#This Row],[KM - Inicio]]</f>
        <v>87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Nº DE PEÇAS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" s="185" t="str">
        <f>BS_CONTROLE[[#This Row],[Responsavel pelo boletim]]</f>
        <v>Israel</v>
      </c>
      <c r="BG73" s="237" t="str">
        <f>BS_CONTROLE[[#This Row],[Responsavel pelo boletim]]</f>
        <v>Israel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/>
      </c>
      <c r="B74" s="153"/>
      <c r="C74" s="154" t="str">
        <f>IF(BS_CONTROLE[[#This Row],[DATA]]="","",WEEKNUM(BS_CONTROLE[[#This Row],[DATA]]))</f>
        <v/>
      </c>
      <c r="D74" s="155"/>
      <c r="E74" s="235">
        <v>65</v>
      </c>
      <c r="F74" s="140"/>
      <c r="G74" s="175" t="str">
        <f>IF(D74="","*",VLOOKUP(F74,BS_ATIVIDADE[#Data],3,FALSE))</f>
        <v>*</v>
      </c>
      <c r="H74" s="197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4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9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37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 t="str">
        <f t="shared" ref="BQ74:BQ137" si="12">IF(OR(B74="",F74=""),"*",AY74/P74)</f>
        <v>*</v>
      </c>
      <c r="BR74" s="20" t="str">
        <f t="shared" ref="BR74:BR137" si="13">IF(OR(B74="",F74=""),"*",BA74/Q74)</f>
        <v>*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/>
      </c>
      <c r="B75" s="153"/>
      <c r="C75" s="154" t="str">
        <f>IF(BS_CONTROLE[[#This Row],[DATA]]="","",WEEKNUM(BS_CONTROLE[[#This Row],[DATA]]))</f>
        <v/>
      </c>
      <c r="D75" s="155"/>
      <c r="E75" s="234">
        <v>66</v>
      </c>
      <c r="F75" s="140"/>
      <c r="G75" s="175" t="str">
        <f>IF(D75="","*",VLOOKUP(F75,BS_ATIVIDADE[#Data],3,FALSE))</f>
        <v>*</v>
      </c>
      <c r="H75" s="197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4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9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37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 t="str">
        <f t="shared" si="12"/>
        <v>*</v>
      </c>
      <c r="BR75" s="20" t="str">
        <f t="shared" si="13"/>
        <v>*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/>
      </c>
      <c r="B76" s="153"/>
      <c r="C76" s="154" t="str">
        <f>IF(BS_CONTROLE[[#This Row],[DATA]]="","",WEEKNUM(BS_CONTROLE[[#This Row],[DATA]]))</f>
        <v/>
      </c>
      <c r="D76" s="155"/>
      <c r="E76" s="234">
        <v>67</v>
      </c>
      <c r="F76" s="140"/>
      <c r="G76" s="175" t="str">
        <f>IF(D76="","*",VLOOKUP(F76,BS_ATIVIDADE[#Data],3,FALSE))</f>
        <v>*</v>
      </c>
      <c r="H76" s="197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4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9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37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 t="str">
        <f t="shared" si="12"/>
        <v>*</v>
      </c>
      <c r="BR76" s="20" t="str">
        <f t="shared" si="13"/>
        <v>*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/>
      </c>
      <c r="B77" s="153"/>
      <c r="C77" s="154" t="str">
        <f>IF(BS_CONTROLE[[#This Row],[DATA]]="","",WEEKNUM(BS_CONTROLE[[#This Row],[DATA]]))</f>
        <v/>
      </c>
      <c r="D77" s="155"/>
      <c r="E77" s="234">
        <v>68</v>
      </c>
      <c r="F77" s="140"/>
      <c r="G77" s="175" t="str">
        <f>IF(D77="","*",VLOOKUP(F77,BS_ATIVIDADE[#Data],3,FALSE))</f>
        <v>*</v>
      </c>
      <c r="H77" s="197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4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9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37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 t="str">
        <f t="shared" si="12"/>
        <v>*</v>
      </c>
      <c r="BR77" s="20" t="str">
        <f t="shared" si="13"/>
        <v>*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/>
      </c>
      <c r="B78" s="153"/>
      <c r="C78" s="154" t="str">
        <f>IF(BS_CONTROLE[[#This Row],[DATA]]="","",WEEKNUM(BS_CONTROLE[[#This Row],[DATA]]))</f>
        <v/>
      </c>
      <c r="D78" s="155"/>
      <c r="E78" s="234">
        <v>69</v>
      </c>
      <c r="F78" s="140"/>
      <c r="G78" s="175" t="str">
        <f>IF(D78="","*",VLOOKUP(F78,BS_ATIVIDADE[#Data],3,FALSE))</f>
        <v>*</v>
      </c>
      <c r="H78" s="197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4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9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37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 t="str">
        <f t="shared" si="12"/>
        <v>*</v>
      </c>
      <c r="BR78" s="20" t="str">
        <f t="shared" si="13"/>
        <v>*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/>
      </c>
      <c r="B79" s="153"/>
      <c r="C79" s="154" t="str">
        <f>IF(BS_CONTROLE[[#This Row],[DATA]]="","",WEEKNUM(BS_CONTROLE[[#This Row],[DATA]]))</f>
        <v/>
      </c>
      <c r="D79" s="155"/>
      <c r="E79" s="234">
        <v>70</v>
      </c>
      <c r="F79" s="140"/>
      <c r="G79" s="175" t="str">
        <f>IF(D79="","*",VLOOKUP(F79,BS_ATIVIDADE[#Data],3,FALSE))</f>
        <v>*</v>
      </c>
      <c r="H79" s="197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4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5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37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/>
      </c>
      <c r="B80" s="153"/>
      <c r="C80" s="154" t="str">
        <f>IF(BS_CONTROLE[[#This Row],[DATA]]="","",WEEKNUM(BS_CONTROLE[[#This Row],[DATA]]))</f>
        <v/>
      </c>
      <c r="D80" s="155"/>
      <c r="E80" s="234">
        <v>71</v>
      </c>
      <c r="F80" s="140"/>
      <c r="G80" s="175" t="str">
        <f>IF(D80="","*",VLOOKUP(F80,BS_ATIVIDADE[#Data],3,FALSE))</f>
        <v>*</v>
      </c>
      <c r="H80" s="197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4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5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37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 t="str">
        <f t="shared" si="12"/>
        <v>*</v>
      </c>
      <c r="BR80" s="20" t="str">
        <f t="shared" si="13"/>
        <v>*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/>
      </c>
      <c r="B81" s="153"/>
      <c r="C81" s="154" t="str">
        <f>IF(BS_CONTROLE[[#This Row],[DATA]]="","",WEEKNUM(BS_CONTROLE[[#This Row],[DATA]]))</f>
        <v/>
      </c>
      <c r="D81" s="155"/>
      <c r="E81" s="234">
        <v>72</v>
      </c>
      <c r="F81" s="140"/>
      <c r="G81" s="175" t="str">
        <f>IF(D81="","*",VLOOKUP(F81,BS_ATIVIDADE[#Data],3,FALSE))</f>
        <v>*</v>
      </c>
      <c r="H81" s="197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4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5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37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 t="str">
        <f t="shared" si="12"/>
        <v>*</v>
      </c>
      <c r="BR81" s="20" t="str">
        <f t="shared" si="13"/>
        <v>*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/>
      </c>
      <c r="B82" s="153"/>
      <c r="C82" s="154" t="str">
        <f>IF(BS_CONTROLE[[#This Row],[DATA]]="","",WEEKNUM(BS_CONTROLE[[#This Row],[DATA]]))</f>
        <v/>
      </c>
      <c r="D82" s="155"/>
      <c r="E82" s="234">
        <v>73</v>
      </c>
      <c r="F82" s="140"/>
      <c r="G82" s="175" t="str">
        <f>IF(D82="","*",VLOOKUP(F82,BS_ATIVIDADE[#Data],3,FALSE))</f>
        <v>*</v>
      </c>
      <c r="H82" s="197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4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5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37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4">
        <v>75</v>
      </c>
      <c r="F84" s="140"/>
      <c r="G84" s="175" t="str">
        <f>IF(D84="","*",VLOOKUP(F84,BS_ATIVIDADE[#Data],3,FALSE))</f>
        <v>*</v>
      </c>
      <c r="H84" s="197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71:AA72 AA57:AA59" name="Range1_1_7_1_1"/>
    <protectedRange sqref="AB48:AE49 AB54:AE55 AB109 AD101 AD114 AB107:AE107 AB105 AD109:AE109 AB130 AB133 AD133:AE133 AB131:AE132 AB175 AD175:AE175 AB182 AD182:AE182 AB192 AD192:AE192 AB207 AD207:AE207 AB235 AD235:AE235 AB71:AE72 AB57:AE59" name="Range1_1_7_34_2"/>
    <protectedRange sqref="AF48:AF49 AF54:AF55 AF109 AF107 AF131:AF133 AF175 AF182 AF192 AF207 AF235 AF71:AF72 AF57:AF59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76 V90 V118" name="Range1_1_6_4"/>
    <protectedRange sqref="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" name="Range1_1_7_35_1_2_2_5_1_1"/>
    <protectedRange sqref="AF8 AF14 AF20:AF28 AF46 AF44 AF38:AF39 AF60" name="Range1_1_8_28_2_2_3_1_1"/>
    <protectedRange sqref="AC11" name="Range1_1_7_35_1_2_2_4"/>
    <protectedRange sqref="AA12 AA10 AA41 AA62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:AC41 AC61:AC62" name="Range1_1_7_35_1_2_2_4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Z64 Y192:Z192 Z211:Z214 Y209:Z209 Z203:Z208 Y194:Z202 Z218:Z229 Y218:Y220 Y222:Y228 Y215:Z217 Y225:Z231 Y240:Z240 Z239 Z232:Z237 Y232:Y239 Y242:Z784 Y9:Z9 Y13:Z14 Y34:Z36 Y16:Z25 Y28:Z28 Y11:Z11 Y42:Z42 Z46 Y37:Y41 Z43:Z44 Y43:Y47 Y65:Z190 Y48:Z63">
    <cfRule type="cellIs" dxfId="399" priority="43111" operator="equal">
      <formula>"OPORTUNIDADE"</formula>
    </cfRule>
  </conditionalFormatting>
  <conditionalFormatting sqref="Z786 Z64 Y192:Z192 Z211:Z214 Y209:Z209 Z203:Z208 Y194:Z202 Z218:Z229 Y218:Y220 Y222:Y228 Y215:Z217 Y225:Z231 Y240:Z240 Z239 Z232:Z237 Y232:Y239 Y242:Z785 Y9:Z9 Y13:Z14 Y34:Z36 Y16:Z25 Y28:Z28 Y11:Z11 Y42:Z42 Z46 Y37:Y41 Z43:Z44 Y43:Y47 Y65:Z190 Y48:Z63">
    <cfRule type="cellIs" dxfId="398" priority="697" operator="equal">
      <formula>"NÃO"</formula>
    </cfRule>
    <cfRule type="cellIs" dxfId="397" priority="698" operator="equal">
      <formula>"SIM"</formula>
    </cfRule>
  </conditionalFormatting>
  <conditionalFormatting sqref="AZ9 AZ326:AZ784 AZ13:AZ14 AZ34:AZ324 AZ16:AZ25 AZ28 AZ11">
    <cfRule type="expression" dxfId="396" priority="43153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95" priority="43137" operator="equal">
      <formula>"ERRO"</formula>
    </cfRule>
  </conditionalFormatting>
  <conditionalFormatting sqref="BQ161:BQ788 BQ13 BQ34:BQ159 BQ17:BQ25 BQ11">
    <cfRule type="cellIs" dxfId="394" priority="43132" operator="equal">
      <formula>"Produção e Intervalo"</formula>
    </cfRule>
    <cfRule type="cellIs" dxfId="393" priority="43133" operator="equal">
      <formula>"Aderente"</formula>
    </cfRule>
    <cfRule type="cellIs" dxfId="392" priority="43134" operator="equal">
      <formula>"Intervalo"</formula>
    </cfRule>
    <cfRule type="cellIs" dxfId="391" priority="43135" operator="equal">
      <formula>"Produção"</formula>
    </cfRule>
    <cfRule type="cellIs" dxfId="390" priority="43136" operator="equal">
      <formula>"ERRO"</formula>
    </cfRule>
  </conditionalFormatting>
  <conditionalFormatting sqref="BR9:BS9 BR13:BS14 BR36:BS804 BR34:BR35 BS29:BS35 BR16:BS26 BR28:BS28 BR11:BS11 BS6:BS16 BS27">
    <cfRule type="cellIs" dxfId="389" priority="43114" operator="equal">
      <formula>"*"</formula>
    </cfRule>
    <cfRule type="cellIs" dxfId="388" priority="43115" operator="greaterThanOrEqual">
      <formula>1</formula>
    </cfRule>
    <cfRule type="cellIs" dxfId="387" priority="43116" operator="lessThan">
      <formula>1</formula>
    </cfRule>
  </conditionalFormatting>
  <conditionalFormatting sqref="BH787 BH9 BH34:BI35 BH36:BH407 BH410:BH784 BH13:BH14 BH16:BH25 BH28 BH11">
    <cfRule type="iconSet" priority="44937">
      <iconSet showValue="0">
        <cfvo type="percent" val="0"/>
        <cfvo type="num" val="1"/>
        <cfvo type="num" val="1" gte="0"/>
      </iconSet>
    </cfRule>
    <cfRule type="iconSet" priority="4493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:BK44 BK55:BK804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6" priority="44954">
      <formula>#REF!=1</formula>
    </cfRule>
  </conditionalFormatting>
  <conditionalFormatting sqref="BP108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41:BK42 BK55:BK57 BK59:BK60 BK48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">
    <cfRule type="iconSet" priority="44969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0:BP42 BP52:BP85 BP44">
    <cfRule type="iconSet" priority="44988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24">
      <iconSet showValue="0">
        <cfvo type="percent" val="0"/>
        <cfvo type="num" val="1"/>
        <cfvo type="num" val="1" gte="0"/>
      </iconSet>
    </cfRule>
  </conditionalFormatting>
  <conditionalFormatting sqref="BJ62 BJ131:BK131 BJ124:BJ130 BJ132:BJ140 BJ142 BJ118:BJ122 BJ179:BJ190 BJ171:BJ177 BJ144:BJ168 BJ64:BJ116 BJ192:BJ332 BH408:BH409 BJ334:BJ407 BJ409:BJ784 BJ13:BJ14 BJ16:BJ25 BJ28 BJ11 BJ9:BK9 BJ34:BJ60 BJ43:BK43">
    <cfRule type="iconSet" priority="4502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5" priority="535" operator="equal">
      <formula>"OPORTUNIDADE"</formula>
    </cfRule>
  </conditionalFormatting>
  <conditionalFormatting sqref="Z191">
    <cfRule type="cellIs" dxfId="384" priority="533" operator="equal">
      <formula>"NÃO"</formula>
    </cfRule>
    <cfRule type="cellIs" dxfId="383" priority="534" operator="equal">
      <formula>"SIM"</formula>
    </cfRule>
  </conditionalFormatting>
  <conditionalFormatting sqref="Z193">
    <cfRule type="cellIs" dxfId="382" priority="532" operator="equal">
      <formula>"OPORTUNIDADE"</formula>
    </cfRule>
  </conditionalFormatting>
  <conditionalFormatting sqref="Z193">
    <cfRule type="cellIs" dxfId="381" priority="530" operator="equal">
      <formula>"NÃO"</formula>
    </cfRule>
    <cfRule type="cellIs" dxfId="380" priority="531" operator="equal">
      <formula>"SIM"</formula>
    </cfRule>
  </conditionalFormatting>
  <conditionalFormatting sqref="BP181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79" priority="525" operator="equal">
      <formula>"OPORTUNIDADE"</formula>
    </cfRule>
  </conditionalFormatting>
  <conditionalFormatting sqref="Y191">
    <cfRule type="cellIs" dxfId="378" priority="523" operator="equal">
      <formula>"NÃO"</formula>
    </cfRule>
    <cfRule type="cellIs" dxfId="377" priority="524" operator="equal">
      <formula>"SIM"</formula>
    </cfRule>
  </conditionalFormatting>
  <conditionalFormatting sqref="Y193">
    <cfRule type="cellIs" dxfId="376" priority="522" operator="equal">
      <formula>"OPORTUNIDADE"</formula>
    </cfRule>
  </conditionalFormatting>
  <conditionalFormatting sqref="Y193">
    <cfRule type="cellIs" dxfId="375" priority="520" operator="equal">
      <formula>"NÃO"</formula>
    </cfRule>
    <cfRule type="cellIs" dxfId="374" priority="521" operator="equal">
      <formula>"SIM"</formula>
    </cfRule>
  </conditionalFormatting>
  <conditionalFormatting sqref="BP18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3" priority="471" operator="equal">
      <formula>"OPORTUNIDADE"</formula>
    </cfRule>
  </conditionalFormatting>
  <conditionalFormatting sqref="Z210">
    <cfRule type="cellIs" dxfId="372" priority="469" operator="equal">
      <formula>"NÃO"</formula>
    </cfRule>
    <cfRule type="cellIs" dxfId="371" priority="470" operator="equal">
      <formula>"SIM"</formula>
    </cfRule>
  </conditionalFormatting>
  <conditionalFormatting sqref="Y210:Y214">
    <cfRule type="cellIs" dxfId="370" priority="468" operator="equal">
      <formula>"OPORTUNIDADE"</formula>
    </cfRule>
  </conditionalFormatting>
  <conditionalFormatting sqref="Y210:Y214">
    <cfRule type="cellIs" dxfId="369" priority="466" operator="equal">
      <formula>"NÃO"</formula>
    </cfRule>
    <cfRule type="cellIs" dxfId="368" priority="467" operator="equal">
      <formula>"SIM"</formula>
    </cfRule>
  </conditionalFormatting>
  <conditionalFormatting sqref="Y208">
    <cfRule type="cellIs" dxfId="367" priority="465" operator="equal">
      <formula>"OPORTUNIDADE"</formula>
    </cfRule>
  </conditionalFormatting>
  <conditionalFormatting sqref="Y208">
    <cfRule type="cellIs" dxfId="366" priority="463" operator="equal">
      <formula>"NÃO"</formula>
    </cfRule>
    <cfRule type="cellIs" dxfId="365" priority="464" operator="equal">
      <formula>"SIM"</formula>
    </cfRule>
  </conditionalFormatting>
  <conditionalFormatting sqref="Y207">
    <cfRule type="cellIs" dxfId="364" priority="462" operator="equal">
      <formula>"OPORTUNIDADE"</formula>
    </cfRule>
  </conditionalFormatting>
  <conditionalFormatting sqref="Y207">
    <cfRule type="cellIs" dxfId="363" priority="460" operator="equal">
      <formula>"NÃO"</formula>
    </cfRule>
    <cfRule type="cellIs" dxfId="362" priority="461" operator="equal">
      <formula>"SIM"</formula>
    </cfRule>
  </conditionalFormatting>
  <conditionalFormatting sqref="Y206">
    <cfRule type="cellIs" dxfId="361" priority="459" operator="equal">
      <formula>"OPORTUNIDADE"</formula>
    </cfRule>
  </conditionalFormatting>
  <conditionalFormatting sqref="Y206">
    <cfRule type="cellIs" dxfId="360" priority="457" operator="equal">
      <formula>"NÃO"</formula>
    </cfRule>
    <cfRule type="cellIs" dxfId="359" priority="458" operator="equal">
      <formula>"SIM"</formula>
    </cfRule>
  </conditionalFormatting>
  <conditionalFormatting sqref="Y205">
    <cfRule type="cellIs" dxfId="358" priority="456" operator="equal">
      <formula>"OPORTUNIDADE"</formula>
    </cfRule>
  </conditionalFormatting>
  <conditionalFormatting sqref="Y205">
    <cfRule type="cellIs" dxfId="357" priority="454" operator="equal">
      <formula>"NÃO"</formula>
    </cfRule>
    <cfRule type="cellIs" dxfId="356" priority="455" operator="equal">
      <formula>"SIM"</formula>
    </cfRule>
  </conditionalFormatting>
  <conditionalFormatting sqref="Y204">
    <cfRule type="cellIs" dxfId="355" priority="453" operator="equal">
      <formula>"OPORTUNIDADE"</formula>
    </cfRule>
  </conditionalFormatting>
  <conditionalFormatting sqref="Y204">
    <cfRule type="cellIs" dxfId="354" priority="451" operator="equal">
      <formula>"NÃO"</formula>
    </cfRule>
    <cfRule type="cellIs" dxfId="353" priority="452" operator="equal">
      <formula>"SIM"</formula>
    </cfRule>
  </conditionalFormatting>
  <conditionalFormatting sqref="Y203">
    <cfRule type="cellIs" dxfId="352" priority="450" operator="equal">
      <formula>"OPORTUNIDADE"</formula>
    </cfRule>
  </conditionalFormatting>
  <conditionalFormatting sqref="Y203">
    <cfRule type="cellIs" dxfId="351" priority="448" operator="equal">
      <formula>"NÃO"</formula>
    </cfRule>
    <cfRule type="cellIs" dxfId="350" priority="449" operator="equal">
      <formula>"SIM"</formula>
    </cfRule>
  </conditionalFormatting>
  <conditionalFormatting sqref="BQ160">
    <cfRule type="cellIs" dxfId="349" priority="443" operator="equal">
      <formula>"Produção e Intervalo"</formula>
    </cfRule>
    <cfRule type="cellIs" dxfId="348" priority="444" operator="equal">
      <formula>"Aderente"</formula>
    </cfRule>
    <cfRule type="cellIs" dxfId="347" priority="445" operator="equal">
      <formula>"Intervalo"</formula>
    </cfRule>
    <cfRule type="cellIs" dxfId="346" priority="446" operator="equal">
      <formula>"Produção"</formula>
    </cfRule>
    <cfRule type="cellIs" dxfId="345" priority="447" operator="equal">
      <formula>"ERRO"</formula>
    </cfRule>
  </conditionalFormatting>
  <conditionalFormatting sqref="BJ169:BK169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4" priority="436" operator="equal">
      <formula>"OPORTUNIDADE"</formula>
    </cfRule>
  </conditionalFormatting>
  <conditionalFormatting sqref="Y221">
    <cfRule type="cellIs" dxfId="343" priority="434" operator="equal">
      <formula>"NÃO"</formula>
    </cfRule>
    <cfRule type="cellIs" dxfId="342" priority="435" operator="equal">
      <formula>"SIM"</formula>
    </cfRule>
  </conditionalFormatting>
  <conditionalFormatting sqref="Y229">
    <cfRule type="cellIs" dxfId="341" priority="430" operator="equal">
      <formula>"OPORTUNIDADE"</formula>
    </cfRule>
  </conditionalFormatting>
  <conditionalFormatting sqref="Y229">
    <cfRule type="cellIs" dxfId="340" priority="428" operator="equal">
      <formula>"NÃO"</formula>
    </cfRule>
    <cfRule type="cellIs" dxfId="339" priority="429" operator="equal">
      <formula>"SIM"</formula>
    </cfRule>
  </conditionalFormatting>
  <conditionalFormatting sqref="BP213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38" priority="411" operator="equal">
      <formula>"OPORTUNIDADE"</formula>
    </cfRule>
  </conditionalFormatting>
  <conditionalFormatting sqref="Y241:Z241">
    <cfRule type="cellIs" dxfId="337" priority="409" operator="equal">
      <formula>"NÃO"</formula>
    </cfRule>
    <cfRule type="cellIs" dxfId="336" priority="410" operator="equal">
      <formula>"SIM"</formula>
    </cfRule>
  </conditionalFormatting>
  <conditionalFormatting sqref="BP22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5" priority="404" operator="equal">
      <formula>"OPORTUNIDADE"</formula>
    </cfRule>
  </conditionalFormatting>
  <conditionalFormatting sqref="Z238">
    <cfRule type="cellIs" dxfId="334" priority="402" operator="equal">
      <formula>"NÃO"</formula>
    </cfRule>
    <cfRule type="cellIs" dxfId="333" priority="403" operator="equal">
      <formula>"SIM"</formula>
    </cfRule>
  </conditionalFormatting>
  <conditionalFormatting sqref="BK24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2" priority="353" operator="equal">
      <formula>"OPORTUNIDADE"</formula>
    </cfRule>
  </conditionalFormatting>
  <conditionalFormatting sqref="Y6:Y7">
    <cfRule type="cellIs" dxfId="331" priority="351" operator="equal">
      <formula>"NÃO"</formula>
    </cfRule>
    <cfRule type="cellIs" dxfId="330" priority="352" operator="equal">
      <formula>"SIM"</formula>
    </cfRule>
  </conditionalFormatting>
  <conditionalFormatting sqref="Z7">
    <cfRule type="cellIs" dxfId="329" priority="337" operator="equal">
      <formula>"OPORTUNIDADE"</formula>
    </cfRule>
  </conditionalFormatting>
  <conditionalFormatting sqref="Z7">
    <cfRule type="cellIs" dxfId="328" priority="335" operator="equal">
      <formula>"NÃO"</formula>
    </cfRule>
    <cfRule type="cellIs" dxfId="327" priority="336" operator="equal">
      <formula>"SIM"</formula>
    </cfRule>
  </conditionalFormatting>
  <conditionalFormatting sqref="AZ7">
    <cfRule type="expression" dxfId="326" priority="347">
      <formula>#REF!=1</formula>
    </cfRule>
  </conditionalFormatting>
  <conditionalFormatting sqref="BE7 U7 AY7">
    <cfRule type="cellIs" dxfId="325" priority="346" operator="equal">
      <formula>"ERRO"</formula>
    </cfRule>
  </conditionalFormatting>
  <conditionalFormatting sqref="BP7">
    <cfRule type="cellIs" dxfId="324" priority="341" operator="equal">
      <formula>"Produção e Intervalo"</formula>
    </cfRule>
    <cfRule type="cellIs" dxfId="323" priority="342" operator="equal">
      <formula>"Aderente"</formula>
    </cfRule>
    <cfRule type="cellIs" dxfId="322" priority="343" operator="equal">
      <formula>"Intervalo"</formula>
    </cfRule>
    <cfRule type="cellIs" dxfId="321" priority="344" operator="equal">
      <formula>"Produção"</formula>
    </cfRule>
    <cfRule type="cellIs" dxfId="320" priority="345" operator="equal">
      <formula>"ERRO"</formula>
    </cfRule>
  </conditionalFormatting>
  <conditionalFormatting sqref="BQ7:BR7">
    <cfRule type="cellIs" dxfId="319" priority="338" operator="equal">
      <formula>"*"</formula>
    </cfRule>
    <cfRule type="cellIs" dxfId="318" priority="339" operator="greaterThanOrEqual">
      <formula>1</formula>
    </cfRule>
    <cfRule type="cellIs" dxfId="317" priority="340" operator="lessThan">
      <formula>1</formula>
    </cfRule>
  </conditionalFormatting>
  <conditionalFormatting sqref="BH7">
    <cfRule type="iconSet" priority="348">
      <iconSet showValue="0">
        <cfvo type="percent" val="0"/>
        <cfvo type="num" val="1"/>
        <cfvo type="num" val="1" gte="0"/>
      </iconSet>
    </cfRule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6" priority="319" operator="equal">
      <formula>"OPORTUNIDADE"</formula>
    </cfRule>
  </conditionalFormatting>
  <conditionalFormatting sqref="Z6">
    <cfRule type="cellIs" dxfId="315" priority="317" operator="equal">
      <formula>"NÃO"</formula>
    </cfRule>
    <cfRule type="cellIs" dxfId="314" priority="318" operator="equal">
      <formula>"SIM"</formula>
    </cfRule>
  </conditionalFormatting>
  <conditionalFormatting sqref="AZ6">
    <cfRule type="expression" dxfId="313" priority="329">
      <formula>#REF!=1</formula>
    </cfRule>
  </conditionalFormatting>
  <conditionalFormatting sqref="U6 AY6 BE6">
    <cfRule type="cellIs" dxfId="312" priority="328" operator="equal">
      <formula>"ERRO"</formula>
    </cfRule>
  </conditionalFormatting>
  <conditionalFormatting sqref="BP6">
    <cfRule type="cellIs" dxfId="311" priority="323" operator="equal">
      <formula>"Produção e Intervalo"</formula>
    </cfRule>
    <cfRule type="cellIs" dxfId="310" priority="324" operator="equal">
      <formula>"Aderente"</formula>
    </cfRule>
    <cfRule type="cellIs" dxfId="309" priority="325" operator="equal">
      <formula>"Intervalo"</formula>
    </cfRule>
    <cfRule type="cellIs" dxfId="308" priority="326" operator="equal">
      <formula>"Produção"</formula>
    </cfRule>
    <cfRule type="cellIs" dxfId="307" priority="327" operator="equal">
      <formula>"ERRO"</formula>
    </cfRule>
  </conditionalFormatting>
  <conditionalFormatting sqref="BQ6:BR6">
    <cfRule type="cellIs" dxfId="306" priority="320" operator="equal">
      <formula>"*"</formula>
    </cfRule>
    <cfRule type="cellIs" dxfId="305" priority="321" operator="greaterThanOrEqual">
      <formula>1</formula>
    </cfRule>
    <cfRule type="cellIs" dxfId="304" priority="322" operator="lessThan">
      <formula>1</formula>
    </cfRule>
  </conditionalFormatting>
  <conditionalFormatting sqref="BI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32">
      <iconSet showValue="0">
        <cfvo type="percent" val="0"/>
        <cfvo type="num" val="1"/>
        <cfvo type="num" val="1" gte="0"/>
      </iconSet>
    </cfRule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14">
      <iconSet showValue="0">
        <cfvo type="percent" val="0"/>
        <cfvo type="num" val="1"/>
        <cfvo type="num" val="1" gte="0"/>
      </iconSet>
    </cfRule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3" priority="301" operator="equal">
      <formula>"OPORTUNIDADE"</formula>
    </cfRule>
  </conditionalFormatting>
  <conditionalFormatting sqref="Z8">
    <cfRule type="cellIs" dxfId="302" priority="299" operator="equal">
      <formula>"NÃO"</formula>
    </cfRule>
    <cfRule type="cellIs" dxfId="301" priority="300" operator="equal">
      <formula>"SIM"</formula>
    </cfRule>
  </conditionalFormatting>
  <conditionalFormatting sqref="AZ8">
    <cfRule type="expression" dxfId="300" priority="311">
      <formula>#REF!=1</formula>
    </cfRule>
  </conditionalFormatting>
  <conditionalFormatting sqref="BE8 U8 AY8">
    <cfRule type="cellIs" dxfId="299" priority="310" operator="equal">
      <formula>"ERRO"</formula>
    </cfRule>
  </conditionalFormatting>
  <conditionalFormatting sqref="BP8">
    <cfRule type="cellIs" dxfId="298" priority="305" operator="equal">
      <formula>"Produção e Intervalo"</formula>
    </cfRule>
    <cfRule type="cellIs" dxfId="297" priority="306" operator="equal">
      <formula>"Aderente"</formula>
    </cfRule>
    <cfRule type="cellIs" dxfId="296" priority="307" operator="equal">
      <formula>"Intervalo"</formula>
    </cfRule>
    <cfRule type="cellIs" dxfId="295" priority="308" operator="equal">
      <formula>"Produção"</formula>
    </cfRule>
    <cfRule type="cellIs" dxfId="294" priority="309" operator="equal">
      <formula>"ERRO"</formula>
    </cfRule>
  </conditionalFormatting>
  <conditionalFormatting sqref="BQ8:BR8 BQ9:BQ10 BQ14:BQ16 BQ26:BQ33">
    <cfRule type="cellIs" dxfId="293" priority="302" operator="equal">
      <formula>"*"</formula>
    </cfRule>
    <cfRule type="cellIs" dxfId="292" priority="303" operator="greaterThanOrEqual">
      <formula>1</formula>
    </cfRule>
    <cfRule type="cellIs" dxfId="291" priority="304" operator="lessThan">
      <formula>1</formula>
    </cfRule>
  </conditionalFormatting>
  <conditionalFormatting sqref="BJ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0" priority="297" operator="equal">
      <formula>"OPORTUNIDADE"</formula>
    </cfRule>
  </conditionalFormatting>
  <conditionalFormatting sqref="Y8">
    <cfRule type="cellIs" dxfId="289" priority="295" operator="equal">
      <formula>"NÃO"</formula>
    </cfRule>
    <cfRule type="cellIs" dxfId="288" priority="296" operator="equal">
      <formula>"SIM"</formula>
    </cfRule>
  </conditionalFormatting>
  <conditionalFormatting sqref="Z12">
    <cfRule type="cellIs" dxfId="287" priority="281" operator="equal">
      <formula>"OPORTUNIDADE"</formula>
    </cfRule>
  </conditionalFormatting>
  <conditionalFormatting sqref="Z12">
    <cfRule type="cellIs" dxfId="286" priority="279" operator="equal">
      <formula>"NÃO"</formula>
    </cfRule>
    <cfRule type="cellIs" dxfId="285" priority="280" operator="equal">
      <formula>"SIM"</formula>
    </cfRule>
  </conditionalFormatting>
  <conditionalFormatting sqref="AZ12">
    <cfRule type="expression" dxfId="284" priority="291">
      <formula>#REF!=1</formula>
    </cfRule>
  </conditionalFormatting>
  <conditionalFormatting sqref="U12 BE12">
    <cfRule type="cellIs" dxfId="283" priority="290" operator="equal">
      <formula>"ERRO"</formula>
    </cfRule>
  </conditionalFormatting>
  <conditionalFormatting sqref="BP12">
    <cfRule type="cellIs" dxfId="282" priority="285" operator="equal">
      <formula>"Produção e Intervalo"</formula>
    </cfRule>
    <cfRule type="cellIs" dxfId="281" priority="286" operator="equal">
      <formula>"Aderente"</formula>
    </cfRule>
    <cfRule type="cellIs" dxfId="280" priority="287" operator="equal">
      <formula>"Intervalo"</formula>
    </cfRule>
    <cfRule type="cellIs" dxfId="279" priority="288" operator="equal">
      <formula>"Produção"</formula>
    </cfRule>
    <cfRule type="cellIs" dxfId="278" priority="289" operator="equal">
      <formula>"ERRO"</formula>
    </cfRule>
  </conditionalFormatting>
  <conditionalFormatting sqref="BQ12:BR12">
    <cfRule type="cellIs" dxfId="277" priority="282" operator="equal">
      <formula>"*"</formula>
    </cfRule>
    <cfRule type="cellIs" dxfId="276" priority="283" operator="greaterThanOrEqual">
      <formula>1</formula>
    </cfRule>
    <cfRule type="cellIs" dxfId="275" priority="284" operator="lessThan">
      <formula>1</formula>
    </cfRule>
  </conditionalFormatting>
  <conditionalFormatting sqref="BH12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4" priority="278" operator="equal">
      <formula>"ERRO"</formula>
    </cfRule>
  </conditionalFormatting>
  <conditionalFormatting sqref="Y12">
    <cfRule type="cellIs" dxfId="273" priority="276" operator="equal">
      <formula>"OPORTUNIDADE"</formula>
    </cfRule>
  </conditionalFormatting>
  <conditionalFormatting sqref="Y12">
    <cfRule type="cellIs" dxfId="272" priority="274" operator="equal">
      <formula>"NÃO"</formula>
    </cfRule>
    <cfRule type="cellIs" dxfId="271" priority="275" operator="equal">
      <formula>"SIM"</formula>
    </cfRule>
  </conditionalFormatting>
  <conditionalFormatting sqref="Z30">
    <cfRule type="cellIs" dxfId="270" priority="259" operator="equal">
      <formula>"OPORTUNIDADE"</formula>
    </cfRule>
  </conditionalFormatting>
  <conditionalFormatting sqref="Z30">
    <cfRule type="cellIs" dxfId="269" priority="257" operator="equal">
      <formula>"NÃO"</formula>
    </cfRule>
    <cfRule type="cellIs" dxfId="268" priority="258" operator="equal">
      <formula>"SIM"</formula>
    </cfRule>
  </conditionalFormatting>
  <conditionalFormatting sqref="AZ30">
    <cfRule type="expression" dxfId="267" priority="269">
      <formula>#REF!=1</formula>
    </cfRule>
  </conditionalFormatting>
  <conditionalFormatting sqref="U30 BE30 AY30">
    <cfRule type="cellIs" dxfId="266" priority="268" operator="equal">
      <formula>"ERRO"</formula>
    </cfRule>
  </conditionalFormatting>
  <conditionalFormatting sqref="BP30">
    <cfRule type="cellIs" dxfId="265" priority="263" operator="equal">
      <formula>"Produção e Intervalo"</formula>
    </cfRule>
    <cfRule type="cellIs" dxfId="264" priority="264" operator="equal">
      <formula>"Aderente"</formula>
    </cfRule>
    <cfRule type="cellIs" dxfId="263" priority="265" operator="equal">
      <formula>"Intervalo"</formula>
    </cfRule>
    <cfRule type="cellIs" dxfId="262" priority="266" operator="equal">
      <formula>"Produção"</formula>
    </cfRule>
    <cfRule type="cellIs" dxfId="261" priority="267" operator="equal">
      <formula>"ERRO"</formula>
    </cfRule>
  </conditionalFormatting>
  <conditionalFormatting sqref="BR30">
    <cfRule type="cellIs" dxfId="260" priority="260" operator="equal">
      <formula>"*"</formula>
    </cfRule>
    <cfRule type="cellIs" dxfId="259" priority="261" operator="greaterThanOrEqual">
      <formula>1</formula>
    </cfRule>
    <cfRule type="cellIs" dxfId="258" priority="262" operator="lessThan">
      <formula>1</formula>
    </cfRule>
  </conditionalFormatting>
  <conditionalFormatting sqref="BH30">
    <cfRule type="iconSet" priority="270">
      <iconSet showValue="0">
        <cfvo type="percent" val="0"/>
        <cfvo type="num" val="1"/>
        <cfvo type="num" val="1" gte="0"/>
      </iconSet>
    </cfRule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57" priority="242" operator="equal">
      <formula>"OPORTUNIDADE"</formula>
    </cfRule>
  </conditionalFormatting>
  <conditionalFormatting sqref="Z29">
    <cfRule type="cellIs" dxfId="256" priority="240" operator="equal">
      <formula>"NÃO"</formula>
    </cfRule>
    <cfRule type="cellIs" dxfId="255" priority="241" operator="equal">
      <formula>"SIM"</formula>
    </cfRule>
  </conditionalFormatting>
  <conditionalFormatting sqref="AZ29">
    <cfRule type="expression" dxfId="254" priority="252">
      <formula>#REF!=1</formula>
    </cfRule>
  </conditionalFormatting>
  <conditionalFormatting sqref="U29 BE29 AY29">
    <cfRule type="cellIs" dxfId="253" priority="251" operator="equal">
      <formula>"ERRO"</formula>
    </cfRule>
  </conditionalFormatting>
  <conditionalFormatting sqref="BP29">
    <cfRule type="cellIs" dxfId="252" priority="246" operator="equal">
      <formula>"Produção e Intervalo"</formula>
    </cfRule>
    <cfRule type="cellIs" dxfId="251" priority="247" operator="equal">
      <formula>"Aderente"</formula>
    </cfRule>
    <cfRule type="cellIs" dxfId="250" priority="248" operator="equal">
      <formula>"Intervalo"</formula>
    </cfRule>
    <cfRule type="cellIs" dxfId="249" priority="249" operator="equal">
      <formula>"Produção"</formula>
    </cfRule>
    <cfRule type="cellIs" dxfId="248" priority="250" operator="equal">
      <formula>"ERRO"</formula>
    </cfRule>
  </conditionalFormatting>
  <conditionalFormatting sqref="BR29">
    <cfRule type="cellIs" dxfId="247" priority="243" operator="equal">
      <formula>"*"</formula>
    </cfRule>
    <cfRule type="cellIs" dxfId="246" priority="244" operator="greaterThanOrEqual">
      <formula>1</formula>
    </cfRule>
    <cfRule type="cellIs" dxfId="245" priority="245" operator="lessThan">
      <formula>1</formula>
    </cfRule>
  </conditionalFormatting>
  <conditionalFormatting sqref="BH29">
    <cfRule type="iconSet" priority="253">
      <iconSet showValue="0">
        <cfvo type="percent" val="0"/>
        <cfvo type="num" val="1"/>
        <cfvo type="num" val="1" gte="0"/>
      </iconSet>
    </cfRule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4" priority="236" operator="equal">
      <formula>"OPORTUNIDADE"</formula>
    </cfRule>
  </conditionalFormatting>
  <conditionalFormatting sqref="Y29:Y30">
    <cfRule type="cellIs" dxfId="243" priority="234" operator="equal">
      <formula>"NÃO"</formula>
    </cfRule>
    <cfRule type="cellIs" dxfId="242" priority="235" operator="equal">
      <formula>"SIM"</formula>
    </cfRule>
  </conditionalFormatting>
  <conditionalFormatting sqref="Z31">
    <cfRule type="cellIs" dxfId="241" priority="221" operator="equal">
      <formula>"OPORTUNIDADE"</formula>
    </cfRule>
  </conditionalFormatting>
  <conditionalFormatting sqref="Z31">
    <cfRule type="cellIs" dxfId="240" priority="219" operator="equal">
      <formula>"NÃO"</formula>
    </cfRule>
    <cfRule type="cellIs" dxfId="239" priority="220" operator="equal">
      <formula>"SIM"</formula>
    </cfRule>
  </conditionalFormatting>
  <conditionalFormatting sqref="AZ31">
    <cfRule type="expression" dxfId="238" priority="231">
      <formula>#REF!=1</formula>
    </cfRule>
  </conditionalFormatting>
  <conditionalFormatting sqref="BE31 U31 AY31:AY33">
    <cfRule type="cellIs" dxfId="237" priority="230" operator="equal">
      <formula>"ERRO"</formula>
    </cfRule>
  </conditionalFormatting>
  <conditionalFormatting sqref="BR31">
    <cfRule type="cellIs" dxfId="236" priority="222" operator="equal">
      <formula>"*"</formula>
    </cfRule>
    <cfRule type="cellIs" dxfId="235" priority="223" operator="greaterThanOrEqual">
      <formula>1</formula>
    </cfRule>
    <cfRule type="cellIs" dxfId="234" priority="224" operator="lessThan">
      <formula>1</formula>
    </cfRule>
  </conditionalFormatting>
  <conditionalFormatting sqref="BI31:BJ3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16">
      <iconSet showValue="0">
        <cfvo type="percent" val="0"/>
        <cfvo type="num" val="1"/>
        <cfvo type="num" val="1" gte="0"/>
      </iconSet>
    </cfRule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3" priority="211" operator="equal">
      <formula>"OPORTUNIDADE"</formula>
    </cfRule>
  </conditionalFormatting>
  <conditionalFormatting sqref="Y31:Y33">
    <cfRule type="cellIs" dxfId="232" priority="209" operator="equal">
      <formula>"NÃO"</formula>
    </cfRule>
    <cfRule type="cellIs" dxfId="231" priority="210" operator="equal">
      <formula>"SIM"</formula>
    </cfRule>
  </conditionalFormatting>
  <conditionalFormatting sqref="Y15:Z15">
    <cfRule type="cellIs" dxfId="230" priority="192" operator="equal">
      <formula>"OPORTUNIDADE"</formula>
    </cfRule>
  </conditionalFormatting>
  <conditionalFormatting sqref="Y15:Z15">
    <cfRule type="cellIs" dxfId="229" priority="190" operator="equal">
      <formula>"NÃO"</formula>
    </cfRule>
    <cfRule type="cellIs" dxfId="228" priority="191" operator="equal">
      <formula>"SIM"</formula>
    </cfRule>
  </conditionalFormatting>
  <conditionalFormatting sqref="AZ15">
    <cfRule type="expression" dxfId="227" priority="202">
      <formula>#REF!=1</formula>
    </cfRule>
  </conditionalFormatting>
  <conditionalFormatting sqref="U15 BE15 AY15">
    <cfRule type="cellIs" dxfId="226" priority="201" operator="equal">
      <formula>"ERRO"</formula>
    </cfRule>
  </conditionalFormatting>
  <conditionalFormatting sqref="BR15">
    <cfRule type="cellIs" dxfId="225" priority="193" operator="equal">
      <formula>"*"</formula>
    </cfRule>
    <cfRule type="cellIs" dxfId="224" priority="194" operator="greaterThanOrEqual">
      <formula>1</formula>
    </cfRule>
    <cfRule type="cellIs" dxfId="223" priority="195" operator="lessThan">
      <formula>1</formula>
    </cfRule>
  </conditionalFormatting>
  <conditionalFormatting sqref="BJ15:BK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07">
      <iconSet showValue="0">
        <cfvo type="percent" val="0"/>
        <cfvo type="num" val="1"/>
        <cfvo type="num" val="1" gte="0"/>
      </iconSet>
    </cfRule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2" priority="171" operator="equal">
      <formula>"OPORTUNIDADE"</formula>
    </cfRule>
  </conditionalFormatting>
  <conditionalFormatting sqref="Z32">
    <cfRule type="cellIs" dxfId="221" priority="169" operator="equal">
      <formula>"NÃO"</formula>
    </cfRule>
    <cfRule type="cellIs" dxfId="220" priority="170" operator="equal">
      <formula>"SIM"</formula>
    </cfRule>
  </conditionalFormatting>
  <conditionalFormatting sqref="AZ32">
    <cfRule type="expression" dxfId="219" priority="181">
      <formula>#REF!=1</formula>
    </cfRule>
  </conditionalFormatting>
  <conditionalFormatting sqref="BE32 U32">
    <cfRule type="cellIs" dxfId="218" priority="180" operator="equal">
      <formula>"ERRO"</formula>
    </cfRule>
  </conditionalFormatting>
  <conditionalFormatting sqref="BR32">
    <cfRule type="cellIs" dxfId="217" priority="172" operator="equal">
      <formula>"*"</formula>
    </cfRule>
    <cfRule type="cellIs" dxfId="216" priority="173" operator="greaterThanOrEqual">
      <formula>1</formula>
    </cfRule>
    <cfRule type="cellIs" dxfId="215" priority="174" operator="lessThan">
      <formula>1</formula>
    </cfRule>
  </conditionalFormatting>
  <conditionalFormatting sqref="BI3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84">
      <iconSet showValue="0">
        <cfvo type="percent" val="0"/>
        <cfvo type="num" val="1"/>
        <cfvo type="num" val="1" gte="0"/>
      </iconSet>
    </cfRule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4" priority="149" operator="equal">
      <formula>"OPORTUNIDADE"</formula>
    </cfRule>
  </conditionalFormatting>
  <conditionalFormatting sqref="Z33">
    <cfRule type="cellIs" dxfId="213" priority="147" operator="equal">
      <formula>"NÃO"</formula>
    </cfRule>
    <cfRule type="cellIs" dxfId="212" priority="148" operator="equal">
      <formula>"SIM"</formula>
    </cfRule>
  </conditionalFormatting>
  <conditionalFormatting sqref="AZ33">
    <cfRule type="expression" dxfId="211" priority="159">
      <formula>#REF!=1</formula>
    </cfRule>
  </conditionalFormatting>
  <conditionalFormatting sqref="BE33 U33">
    <cfRule type="cellIs" dxfId="210" priority="158" operator="equal">
      <formula>"ERRO"</formula>
    </cfRule>
  </conditionalFormatting>
  <conditionalFormatting sqref="BR33">
    <cfRule type="cellIs" dxfId="209" priority="150" operator="equal">
      <formula>"*"</formula>
    </cfRule>
    <cfRule type="cellIs" dxfId="208" priority="151" operator="greaterThanOrEqual">
      <formula>1</formula>
    </cfRule>
    <cfRule type="cellIs" dxfId="207" priority="152" operator="lessThan">
      <formula>1</formula>
    </cfRule>
  </conditionalFormatting>
  <conditionalFormatting sqref="BH33">
    <cfRule type="iconSet" priority="160">
      <iconSet showValue="0">
        <cfvo type="percent" val="0"/>
        <cfvo type="num" val="1"/>
        <cfvo type="num" val="1" gte="0"/>
      </iconSet>
    </cfRule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6" priority="129" operator="equal">
      <formula>"OPORTUNIDADE"</formula>
    </cfRule>
  </conditionalFormatting>
  <conditionalFormatting sqref="Y26:Z26">
    <cfRule type="cellIs" dxfId="205" priority="127" operator="equal">
      <formula>"NÃO"</formula>
    </cfRule>
    <cfRule type="cellIs" dxfId="204" priority="128" operator="equal">
      <formula>"SIM"</formula>
    </cfRule>
  </conditionalFormatting>
  <conditionalFormatting sqref="AZ26">
    <cfRule type="expression" dxfId="203" priority="139">
      <formula>#REF!=1</formula>
    </cfRule>
  </conditionalFormatting>
  <conditionalFormatting sqref="U26 BE26 AY26">
    <cfRule type="cellIs" dxfId="202" priority="138" operator="equal">
      <formula>"ERRO"</formula>
    </cfRule>
  </conditionalFormatting>
  <conditionalFormatting sqref="BJ26:BK2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43">
      <iconSet showValue="0">
        <cfvo type="percent" val="0"/>
        <cfvo type="num" val="1"/>
        <cfvo type="num" val="1" gte="0"/>
      </iconSet>
    </cfRule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108" operator="equal">
      <formula>"OPORTUNIDADE"</formula>
    </cfRule>
  </conditionalFormatting>
  <conditionalFormatting sqref="Y27:Z27">
    <cfRule type="cellIs" dxfId="200" priority="106" operator="equal">
      <formula>"NÃO"</formula>
    </cfRule>
    <cfRule type="cellIs" dxfId="199" priority="107" operator="equal">
      <formula>"SIM"</formula>
    </cfRule>
  </conditionalFormatting>
  <conditionalFormatting sqref="AZ27">
    <cfRule type="expression" dxfId="198" priority="118">
      <formula>#REF!=1</formula>
    </cfRule>
  </conditionalFormatting>
  <conditionalFormatting sqref="AY27 BE27 U27">
    <cfRule type="cellIs" dxfId="197" priority="117" operator="equal">
      <formula>"ERRO"</formula>
    </cfRule>
  </conditionalFormatting>
  <conditionalFormatting sqref="BR27">
    <cfRule type="cellIs" dxfId="196" priority="109" operator="equal">
      <formula>"*"</formula>
    </cfRule>
    <cfRule type="cellIs" dxfId="195" priority="110" operator="greaterThanOrEqual">
      <formula>1</formula>
    </cfRule>
    <cfRule type="cellIs" dxfId="194" priority="111" operator="lessThan">
      <formula>1</formula>
    </cfRule>
  </conditionalFormatting>
  <conditionalFormatting sqref="BJ2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23">
      <iconSet showValue="0">
        <cfvo type="percent" val="0"/>
        <cfvo type="num" val="1"/>
        <cfvo type="num" val="1" gte="0"/>
      </iconSet>
    </cfRule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92" operator="equal">
      <formula>"OPORTUNIDADE"</formula>
    </cfRule>
  </conditionalFormatting>
  <conditionalFormatting sqref="Z10">
    <cfRule type="cellIs" dxfId="192" priority="90" operator="equal">
      <formula>"NÃO"</formula>
    </cfRule>
    <cfRule type="cellIs" dxfId="191" priority="91" operator="equal">
      <formula>"SIM"</formula>
    </cfRule>
  </conditionalFormatting>
  <conditionalFormatting sqref="AZ10">
    <cfRule type="expression" dxfId="190" priority="102">
      <formula>#REF!=1</formula>
    </cfRule>
  </conditionalFormatting>
  <conditionalFormatting sqref="U10 BE10">
    <cfRule type="cellIs" dxfId="189" priority="101" operator="equal">
      <formula>"ERRO"</formula>
    </cfRule>
  </conditionalFormatting>
  <conditionalFormatting sqref="BP10">
    <cfRule type="cellIs" dxfId="188" priority="96" operator="equal">
      <formula>"Produção e Intervalo"</formula>
    </cfRule>
    <cfRule type="cellIs" dxfId="187" priority="97" operator="equal">
      <formula>"Aderente"</formula>
    </cfRule>
    <cfRule type="cellIs" dxfId="186" priority="98" operator="equal">
      <formula>"Intervalo"</formula>
    </cfRule>
    <cfRule type="cellIs" dxfId="185" priority="99" operator="equal">
      <formula>"Produção"</formula>
    </cfRule>
    <cfRule type="cellIs" dxfId="184" priority="100" operator="equal">
      <formula>"ERRO"</formula>
    </cfRule>
  </conditionalFormatting>
  <conditionalFormatting sqref="BR10">
    <cfRule type="cellIs" dxfId="183" priority="93" operator="equal">
      <formula>"*"</formula>
    </cfRule>
    <cfRule type="cellIs" dxfId="182" priority="94" operator="greaterThanOrEqual">
      <formula>1</formula>
    </cfRule>
    <cfRule type="cellIs" dxfId="181" priority="95" operator="lessThan">
      <formula>1</formula>
    </cfRule>
  </conditionalFormatting>
  <conditionalFormatting sqref="BH10">
    <cfRule type="iconSet" priority="103">
      <iconSet showValue="0">
        <cfvo type="percent" val="0"/>
        <cfvo type="num" val="1"/>
        <cfvo type="num" val="1" gte="0"/>
      </iconSet>
    </cfRule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89" operator="equal">
      <formula>"ERRO"</formula>
    </cfRule>
  </conditionalFormatting>
  <conditionalFormatting sqref="Y10">
    <cfRule type="cellIs" dxfId="179" priority="87" operator="equal">
      <formula>"OPORTUNIDADE"</formula>
    </cfRule>
  </conditionalFormatting>
  <conditionalFormatting sqref="Y10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BK1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6" priority="56" operator="equal">
      <formula>"OPORTUNIDADE"</formula>
    </cfRule>
  </conditionalFormatting>
  <conditionalFormatting sqref="Z40">
    <cfRule type="cellIs" dxfId="175" priority="54" operator="equal">
      <formula>"NÃO"</formula>
    </cfRule>
    <cfRule type="cellIs" dxfId="174" priority="55" operator="equal">
      <formula>"SIM"</formula>
    </cfRule>
  </conditionalFormatting>
  <conditionalFormatting sqref="Z38">
    <cfRule type="cellIs" dxfId="173" priority="50" operator="equal">
      <formula>"OPORTUNIDADE"</formula>
    </cfRule>
  </conditionalFormatting>
  <conditionalFormatting sqref="Z38">
    <cfRule type="cellIs" dxfId="172" priority="48" operator="equal">
      <formula>"NÃO"</formula>
    </cfRule>
    <cfRule type="cellIs" dxfId="171" priority="49" operator="equal">
      <formula>"SIM"</formula>
    </cfRule>
  </conditionalFormatting>
  <conditionalFormatting sqref="Z37">
    <cfRule type="cellIs" dxfId="170" priority="47" operator="equal">
      <formula>"OPORTUNIDADE"</formula>
    </cfRule>
  </conditionalFormatting>
  <conditionalFormatting sqref="Z37">
    <cfRule type="cellIs" dxfId="169" priority="45" operator="equal">
      <formula>"NÃO"</formula>
    </cfRule>
    <cfRule type="cellIs" dxfId="168" priority="46" operator="equal">
      <formula>"SIM"</formula>
    </cfRule>
  </conditionalFormatting>
  <conditionalFormatting sqref="Z39">
    <cfRule type="cellIs" dxfId="167" priority="44" operator="equal">
      <formula>"OPORTUNIDADE"</formula>
    </cfRule>
  </conditionalFormatting>
  <conditionalFormatting sqref="Z39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Z41">
    <cfRule type="cellIs" dxfId="164" priority="38" operator="equal">
      <formula>"OPORTUNIDADE"</formula>
    </cfRule>
  </conditionalFormatting>
  <conditionalFormatting sqref="Z41">
    <cfRule type="cellIs" dxfId="163" priority="36" operator="equal">
      <formula>"NÃO"</formula>
    </cfRule>
    <cfRule type="cellIs" dxfId="162" priority="37" operator="equal">
      <formula>"SIM"</formula>
    </cfRule>
  </conditionalFormatting>
  <conditionalFormatting sqref="Z45">
    <cfRule type="cellIs" dxfId="161" priority="32" operator="equal">
      <formula>"OPORTUNIDADE"</formula>
    </cfRule>
  </conditionalFormatting>
  <conditionalFormatting sqref="Z45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Z47">
    <cfRule type="cellIs" dxfId="158" priority="26" operator="equal">
      <formula>"OPORTUNIDADE"</formula>
    </cfRule>
  </conditionalFormatting>
  <conditionalFormatting sqref="Z47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P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74:J414 J71 J54:J55 J57:J59 J63:J68 J61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74:D99 D71 D55 D57:D59 D63:D68 D6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F74:F99 F71 F54:F55 F57:F59 F63:F68 F61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X34:X35 X48:X49 X71:X804 X52:X55 X57:X59 X63:X68 X61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AB74:AB353 AB71:AB72 AB54:AB55 AB57:AB59 AB61:AB68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AC74:AC353 AC71:AC72 AC54:AC55 AC57:AC59 AC61:AC68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5"/>
      <c r="B1" s="286"/>
      <c r="C1" s="287"/>
      <c r="L1" s="91"/>
      <c r="M1" s="121"/>
      <c r="N1" s="121"/>
      <c r="O1" s="121"/>
      <c r="P1" s="288" t="s">
        <v>1112</v>
      </c>
      <c r="Q1" s="289"/>
      <c r="R1" s="121"/>
      <c r="T1" s="92"/>
      <c r="U1" s="290" t="s">
        <v>1219</v>
      </c>
      <c r="V1" s="290"/>
      <c r="W1" s="290"/>
    </row>
    <row r="2" spans="1:23" s="90" customFormat="1">
      <c r="A2" s="93" t="s">
        <v>1220</v>
      </c>
      <c r="B2" s="93" t="s">
        <v>1221</v>
      </c>
      <c r="C2" s="93" t="s">
        <v>511</v>
      </c>
      <c r="D2" s="94" t="s">
        <v>1064</v>
      </c>
      <c r="E2" s="94" t="s">
        <v>1065</v>
      </c>
      <c r="F2" s="94" t="s">
        <v>1222</v>
      </c>
      <c r="G2" s="94" t="s">
        <v>572</v>
      </c>
      <c r="H2" s="94" t="s">
        <v>1053</v>
      </c>
      <c r="I2" s="94" t="s">
        <v>1055</v>
      </c>
      <c r="J2" s="94" t="s">
        <v>1056</v>
      </c>
      <c r="K2" s="94" t="s">
        <v>1059</v>
      </c>
      <c r="L2" s="94" t="s">
        <v>8</v>
      </c>
      <c r="M2" s="136" t="s">
        <v>4</v>
      </c>
      <c r="N2" s="122" t="s">
        <v>1057</v>
      </c>
      <c r="O2" s="122" t="s">
        <v>1058</v>
      </c>
      <c r="P2" s="95" t="s">
        <v>1060</v>
      </c>
      <c r="Q2" s="95" t="s">
        <v>1061</v>
      </c>
      <c r="R2" s="122" t="s">
        <v>1062</v>
      </c>
      <c r="S2" s="96" t="s">
        <v>1223</v>
      </c>
      <c r="T2" s="97" t="s">
        <v>1067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>ZCG-ZUC</v>
      </c>
      <c r="L59" s="169" t="str">
        <f>IF(SP_NORTE!N62="","*",SP_NORTE!N62)</f>
        <v>ZCG1 / 173ZCG</v>
      </c>
      <c r="M59" s="170">
        <f>IF(SP_NORTE!J62="","*",SP_NORTE!J62)</f>
        <v>73</v>
      </c>
      <c r="N59" s="177">
        <f>IF(SP_NORTE!K62="","*",SP_NORTE!K62)</f>
        <v>179.477</v>
      </c>
      <c r="O59" s="177">
        <f>IF(SP_NORTE!L62="","*",SP_NORTE!L62)</f>
        <v>175.95500000000001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1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>
        <f>IF(SP_NORTE!B63="","*",SP_NORTE!B63)</f>
        <v>45994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>
        <f>IF(SP_NORTE!B64="","*",SP_NORTE!B64)</f>
        <v>45994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>
        <f>IF(SP_NORTE!B65="","*",SP_NORTE!B65)</f>
        <v>45994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Extra</v>
      </c>
      <c r="C66" s="179" t="str">
        <f>IF(SP_NORTE!Z69="","*",SP_NORTE!Z69)</f>
        <v>P4</v>
      </c>
      <c r="D66" s="169" t="str">
        <f>IF(SP_NORTE!S69="","*",SP_NORTE!S69)</f>
        <v>SP NORTE</v>
      </c>
      <c r="E66" s="169" t="str">
        <f>IF(SP_NORTE!T69="","*",SP_NORTE!T69)</f>
        <v>ZBV-ZTI</v>
      </c>
      <c r="F66" s="178">
        <f>IF(SP_NORTE!B69="","*",SP_NORTE!B69)</f>
        <v>45994</v>
      </c>
      <c r="G66" s="178" t="str">
        <f>IF(SP_NORTE!D69="","*",SP_NORTE!D69)</f>
        <v>V88</v>
      </c>
      <c r="H66" s="178" t="str">
        <f>IF(SP_NORTE!F69="","*",SP_NORTE!F69)</f>
        <v>MECANIZAÇÃO - MANUTENÇÃO</v>
      </c>
      <c r="I66" s="178" t="str">
        <f>IF(SP_NORTE!H69="","*",SP_NORTE!H69)</f>
        <v>ZRO</v>
      </c>
      <c r="J66" s="178" t="str">
        <f>IF(SP_NORTE!I69="","*",SP_NORTE!I69)</f>
        <v>ZRO</v>
      </c>
      <c r="K66" s="169" t="str">
        <f>IF(SP_NORTE!M69="","*",SP_NORTE!M69)</f>
        <v>ZRX</v>
      </c>
      <c r="L66" s="169" t="str">
        <f>IF(SP_NORTE!N69="","*",SP_NORTE!N69)</f>
        <v>ZRX1331</v>
      </c>
      <c r="M66" s="170">
        <f>IF(SP_NORTE!J69="","*",SP_NORTE!J69)</f>
        <v>70</v>
      </c>
      <c r="N66" s="177">
        <f>IF(SP_NORTE!K69="","*",SP_NORTE!K69)</f>
        <v>132</v>
      </c>
      <c r="O66" s="177" t="str">
        <f>IF(SP_NORTE!L69="","*",SP_NORTE!L69)</f>
        <v>-</v>
      </c>
      <c r="P66" s="176">
        <f>IF(SP_NORTE!O69="","*",SP_NORTE!O69)</f>
        <v>0.29166666666666669</v>
      </c>
      <c r="Q66" s="176">
        <f>IF(SP_NORTE!P69="","*",SP_NORTE!P69)</f>
        <v>4.1666666666666664E-2</v>
      </c>
      <c r="R66" s="178" t="str">
        <f>IF(SP_NORTE!Q69="","*",CONCATENATE(SP_NORTE!Q69," ",SP_NORTE!R69))</f>
        <v>1 BINÁRIO</v>
      </c>
      <c r="S66" s="178" t="str">
        <f>IF(SP_NORTE!V69="","*",SP_NORTE!V69)</f>
        <v>Saulo</v>
      </c>
      <c r="T66" s="178" t="str">
        <f>IF(SP_NORTE!W69="","*",SP_NORTE!W69)</f>
        <v>Manutenção</v>
      </c>
      <c r="U66" s="167">
        <f ca="1">_xlfn.XLOOKUP(G66&amp;$U$2,BS_CONTROLE[CHAVE],BS_CONTROLE[Quantidade_11],"-")</f>
        <v>0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Extra</v>
      </c>
      <c r="C67" s="179" t="str">
        <f>IF(SP_NORTE!Z70="","*",SP_NORTE!Z70)</f>
        <v>P5</v>
      </c>
      <c r="D67" s="169" t="str">
        <f>IF(SP_NORTE!S70="","*",SP_NORTE!S70)</f>
        <v>SP NORTE</v>
      </c>
      <c r="E67" s="169" t="str">
        <f>IF(SP_NORTE!T70="","*",SP_NORTE!T70)</f>
        <v>ZBV-ZTI</v>
      </c>
      <c r="F67" s="178">
        <f>IF(SP_NORTE!B70="","*",SP_NORTE!B70)</f>
        <v>45994</v>
      </c>
      <c r="G67" s="178" t="str">
        <f>IF(SP_NORTE!D70="","*",SP_NORTE!D70)</f>
        <v>V83</v>
      </c>
      <c r="H67" s="178" t="str">
        <f>IF(SP_NORTE!F70="","*",SP_NORTE!F70)</f>
        <v>MECANIZAÇÃO - MANUTENÇÃO</v>
      </c>
      <c r="I67" s="178" t="str">
        <f>IF(SP_NORTE!H70="","*",SP_NORTE!H70)</f>
        <v>ZRO</v>
      </c>
      <c r="J67" s="178" t="str">
        <f>IF(SP_NORTE!I70="","*",SP_NORTE!I70)</f>
        <v>ZRO</v>
      </c>
      <c r="K67" s="169" t="str">
        <f>IF(SP_NORTE!M70="","*",SP_NORTE!M70)</f>
        <v>ZRX</v>
      </c>
      <c r="L67" s="169" t="str">
        <f>IF(SP_NORTE!N70="","*",SP_NORTE!N70)</f>
        <v>ZRX1331</v>
      </c>
      <c r="M67" s="170">
        <f>IF(SP_NORTE!J70="","*",SP_NORTE!J70)</f>
        <v>70</v>
      </c>
      <c r="N67" s="177">
        <f>IF(SP_NORTE!K70="","*",SP_NORTE!K70)</f>
        <v>132</v>
      </c>
      <c r="O67" s="177" t="str">
        <f>IF(SP_NORTE!L70="","*",SP_NORTE!L70)</f>
        <v>-</v>
      </c>
      <c r="P67" s="176">
        <f>IF(SP_NORTE!O70="","*",SP_NORTE!O70)</f>
        <v>0.29166666666666669</v>
      </c>
      <c r="Q67" s="176">
        <f>IF(SP_NORTE!P70="","*",SP_NORTE!P70)</f>
        <v>4.1666666666666664E-2</v>
      </c>
      <c r="R67" s="178" t="str">
        <f>IF(SP_NORTE!Q70="","*",CONCATENATE(SP_NORTE!Q70," ",SP_NORTE!R70))</f>
        <v>1 BINÁRIO</v>
      </c>
      <c r="S67" s="178" t="str">
        <f>IF(SP_NORTE!V70="","*",SP_NORTE!V70)</f>
        <v>Saulo</v>
      </c>
      <c r="T67" s="178" t="str">
        <f>IF(SP_NORTE!W70="","*",SP_NORTE!W70)</f>
        <v xml:space="preserve">Manutenção 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Oportunidade</v>
      </c>
      <c r="C68" s="179" t="str">
        <f>IF(SP_NORTE!Z71="","*",SP_NORTE!Z71)</f>
        <v>P2</v>
      </c>
      <c r="D68" s="169" t="str">
        <f>IF(SP_NORTE!S71="","*",SP_NORTE!S71)</f>
        <v>SP NORTE</v>
      </c>
      <c r="E68" s="169" t="str">
        <f>IF(SP_NORTE!T71="","*",SP_NORTE!T71)</f>
        <v>ZBV-ZTI</v>
      </c>
      <c r="F68" s="178">
        <f>IF(SP_NORTE!B71="","*",SP_NORTE!B71)</f>
        <v>45994</v>
      </c>
      <c r="G68" s="178" t="str">
        <f>IF(SP_NORTE!D71="","*",SP_NORTE!D71)</f>
        <v>W58</v>
      </c>
      <c r="H68" s="178" t="str">
        <f>IF(SP_NORTE!F71="","*",SP_NORTE!F71)</f>
        <v>PDM - PEDRA - DESCARGA</v>
      </c>
      <c r="I68" s="178" t="str">
        <f>IF(SP_NORTE!H71="","*",SP_NORTE!H71)</f>
        <v>106109</v>
      </c>
      <c r="J68" s="178" t="str">
        <f>IF(SP_NORTE!I71="","*",SP_NORTE!I71)</f>
        <v>106109</v>
      </c>
      <c r="K68" s="169" t="str">
        <f>IF(SP_NORTE!M71="","*",SP_NORTE!M71)</f>
        <v>ZLI-ZCD</v>
      </c>
      <c r="L68" s="169">
        <f>IF(SP_NORTE!N71="","*",SP_NORTE!N71)</f>
        <v>106109</v>
      </c>
      <c r="M68" s="170">
        <f>IF(SP_NORTE!J71="","*",SP_NORTE!J71)</f>
        <v>70</v>
      </c>
      <c r="N68" s="177">
        <f>IF(SP_NORTE!K71="","*",SP_NORTE!K71)</f>
        <v>107</v>
      </c>
      <c r="O68" s="177">
        <f>IF(SP_NORTE!L71="","*",SP_NORTE!L71)</f>
        <v>102</v>
      </c>
      <c r="P68" s="176">
        <f>IF(SP_NORTE!O71="","*",SP_NORTE!O71)</f>
        <v>0.5</v>
      </c>
      <c r="Q68" s="176">
        <f>IF(SP_NORTE!P71="","*",SP_NORTE!P71)</f>
        <v>6.25E-2</v>
      </c>
      <c r="R68" s="178" t="str">
        <f>IF(SP_NORTE!Q71="","*",CONCATENATE(SP_NORTE!Q71," ",SP_NORTE!R71))</f>
        <v>7 VAGÕES</v>
      </c>
      <c r="S68" s="178" t="str">
        <f>IF(SP_NORTE!V71="","*",SP_NORTE!V71)</f>
        <v>Israel</v>
      </c>
      <c r="T68" s="178" t="str">
        <f>IF(SP_NORTE!W71="","*",SP_NORTE!W71)</f>
        <v>Descarga de pedra</v>
      </c>
      <c r="U68" s="167">
        <f ca="1">_xlfn.XLOOKUP(G68&amp;$U$2,BS_CONTROLE[CHAVE],BS_CONTROLE[Quantidade_11],"-")</f>
        <v>75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ZBV-ZTI</v>
      </c>
      <c r="F69" s="178">
        <f>IF(SP_NORTE!B72="","*",SP_NORTE!B72)</f>
        <v>45994</v>
      </c>
      <c r="G69" s="178" t="str">
        <f>IF(SP_NORTE!D72="","*",SP_NORTE!D72)</f>
        <v>KLECIO (TP-699)</v>
      </c>
      <c r="H69" s="178" t="str">
        <f>IF(SP_NORTE!F72="","*",SP_NORTE!F72)</f>
        <v>PDM - SOLDA</v>
      </c>
      <c r="I69" s="178" t="str">
        <f>IF(SP_NORTE!H72="","*",SP_NORTE!H72)</f>
        <v>ZLI1062</v>
      </c>
      <c r="J69" s="178" t="str">
        <f>IF(SP_NORTE!I72="","*",SP_NORTE!I72)</f>
        <v>-</v>
      </c>
      <c r="K69" s="169" t="str">
        <f>IF(SP_NORTE!M72="","*",SP_NORTE!M72)</f>
        <v>ZLI</v>
      </c>
      <c r="L69" s="169" t="str">
        <f>IF(SP_NORTE!N72="","*",SP_NORTE!N72)</f>
        <v>ZLI1062</v>
      </c>
      <c r="M69" s="170">
        <f>IF(SP_NORTE!J72="","*",SP_NORTE!J72)</f>
        <v>70</v>
      </c>
      <c r="N69" s="177">
        <f>IF(SP_NORTE!K72="","*",SP_NORTE!K72)</f>
        <v>104.58</v>
      </c>
      <c r="O69" s="177">
        <f>IF(SP_NORTE!L72="","*",SP_NORTE!L72)</f>
        <v>104.262</v>
      </c>
      <c r="P69" s="176">
        <f>IF(SP_NORTE!O72="","*",SP_NORTE!O72)</f>
        <v>0.375</v>
      </c>
      <c r="Q69" s="176">
        <f>IF(SP_NORTE!P72="","*",SP_NORTE!P72)</f>
        <v>0.125</v>
      </c>
      <c r="R69" s="178" t="str">
        <f>IF(SP_NORTE!Q72="","*",CONCATENATE(SP_NORTE!Q72," ",SP_NORTE!R72))</f>
        <v>2 Nº DE SOLDA</v>
      </c>
      <c r="S69" s="178" t="str">
        <f>IF(SP_NORTE!V72="","*",SP_NORTE!V72)</f>
        <v>Klécio</v>
      </c>
      <c r="T69" s="178" t="str">
        <f>IF(SP_NORTE!W72="","*",SP_NORTE!W72)</f>
        <v>Execução de soldas -  Condicionado à temperatura</v>
      </c>
      <c r="U69" s="167">
        <f ca="1">_xlfn.XLOOKUP(G69&amp;$U$2,BS_CONTROLE[CHAVE],BS_CONTROLE[Quantidade_11],"-")</f>
        <v>0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Oportunidade</v>
      </c>
      <c r="C70" s="179" t="str">
        <f>IF(SP_NORTE!Z73="","*",SP_NORTE!Z73)</f>
        <v>P1</v>
      </c>
      <c r="D70" s="169" t="str">
        <f>IF(SP_NORTE!S73="","*",SP_NORTE!S73)</f>
        <v>SP NORTE</v>
      </c>
      <c r="E70" s="169" t="str">
        <f>IF(SP_NORTE!T73="","*",SP_NORTE!T73)</f>
        <v>ZBV-ZTI</v>
      </c>
      <c r="F70" s="178">
        <f>IF(SP_NORTE!B73="","*",SP_NORTE!B73)</f>
        <v>45994</v>
      </c>
      <c r="G70" s="178" t="str">
        <f>IF(SP_NORTE!D73="","*",SP_NORTE!D73)</f>
        <v>W58</v>
      </c>
      <c r="H70" s="178" t="str">
        <f>IF(SP_NORTE!F73="","*",SP_NORTE!F73)</f>
        <v>RECOLHIMENTO DE DORMENTE</v>
      </c>
      <c r="I70" s="178" t="str">
        <f>IF(SP_NORTE!H73="","*",SP_NORTE!H73)</f>
        <v>106109</v>
      </c>
      <c r="J70" s="178" t="str">
        <f>IF(SP_NORTE!I73="","*",SP_NORTE!I73)</f>
        <v>106109</v>
      </c>
      <c r="K70" s="169" t="str">
        <f>IF(SP_NORTE!M73="","*",SP_NORTE!M73)</f>
        <v>ZAC-ZSW</v>
      </c>
      <c r="L70" s="169" t="str">
        <f>IF(SP_NORTE!N73="","*",SP_NORTE!N73)</f>
        <v>ZACZSW / ZAC1/ZNOZAC1</v>
      </c>
      <c r="M70" s="170">
        <f>IF(SP_NORTE!J73="","*",SP_NORTE!J73)</f>
        <v>70</v>
      </c>
      <c r="N70" s="177">
        <f>IF(SP_NORTE!K73="","*",SP_NORTE!K73)</f>
        <v>87</v>
      </c>
      <c r="O70" s="177">
        <f>IF(SP_NORTE!L73="","*",SP_NORTE!L73)</f>
        <v>77</v>
      </c>
      <c r="P70" s="176">
        <f>IF(SP_NORTE!O73="","*",SP_NORTE!O73)</f>
        <v>0.375</v>
      </c>
      <c r="Q70" s="176">
        <f>IF(SP_NORTE!P73="","*",SP_NORTE!P73)</f>
        <v>4.1666666666666664E-2</v>
      </c>
      <c r="R70" s="178" t="str">
        <f>IF(SP_NORTE!Q73="","*",CONCATENATE(SP_NORTE!Q73," ",SP_NORTE!R73))</f>
        <v>150 Nº DE PEÇAS</v>
      </c>
      <c r="S70" s="178" t="str">
        <f>IF(SP_NORTE!V73="","*",SP_NORTE!V73)</f>
        <v>Israel</v>
      </c>
      <c r="T70" s="178" t="str">
        <f>IF(SP_NORTE!W73="","*",SP_NORTE!W73)</f>
        <v>Recolhimento de dormentes</v>
      </c>
      <c r="U70" s="167">
        <f ca="1">_xlfn.XLOOKUP(G70&amp;$U$2,BS_CONTROLE[CHAVE],BS_CONTROLE[Quantidade_11],"-")</f>
        <v>75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1224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1" t="s">
        <v>1225</v>
      </c>
      <c r="D5" s="292"/>
      <c r="E5" s="292"/>
      <c r="F5" s="292"/>
      <c r="G5" s="292"/>
      <c r="H5" s="292"/>
      <c r="I5" s="292"/>
      <c r="J5" s="293"/>
      <c r="K5" s="294" t="s">
        <v>1226</v>
      </c>
      <c r="L5" s="295"/>
      <c r="M5" s="295"/>
      <c r="N5" s="295"/>
      <c r="O5" s="296" t="s">
        <v>1227</v>
      </c>
      <c r="P5" s="297"/>
    </row>
    <row r="6" spans="1:16" s="80" customFormat="1" ht="15" customHeight="1">
      <c r="A6" s="72" t="s">
        <v>1222</v>
      </c>
      <c r="B6" s="81" t="s">
        <v>1221</v>
      </c>
      <c r="C6" s="82" t="s">
        <v>1064</v>
      </c>
      <c r="D6" s="83" t="s">
        <v>1065</v>
      </c>
      <c r="E6" s="82" t="s">
        <v>1228</v>
      </c>
      <c r="F6" s="82" t="s">
        <v>1055</v>
      </c>
      <c r="G6" s="82" t="s">
        <v>1059</v>
      </c>
      <c r="H6" s="126" t="s">
        <v>710</v>
      </c>
      <c r="I6" s="84" t="s">
        <v>1060</v>
      </c>
      <c r="J6" s="84" t="s">
        <v>1061</v>
      </c>
      <c r="K6" s="85" t="s">
        <v>1055</v>
      </c>
      <c r="L6" s="85" t="s">
        <v>1229</v>
      </c>
      <c r="M6" s="86" t="s">
        <v>710</v>
      </c>
      <c r="N6" s="87" t="s">
        <v>1059</v>
      </c>
      <c r="O6" s="201" t="s">
        <v>1102</v>
      </c>
      <c r="P6" s="147" t="s">
        <v>1230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solicita intervalo devido falta de ativo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1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2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1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Em intervalo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Bloqueio entregue no hóriario combinado 10h40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>ZCG-ZUC</v>
      </c>
      <c r="H59" s="127">
        <f>IF(SP_NORTE!K62="","*",SP_NORTE!K62)</f>
        <v>179.477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>ZCG-ZUC</v>
      </c>
      <c r="M59" s="89">
        <f>IF(SP_NORTE!AP62="","*",SP_NORTE!AP62)</f>
        <v>179.477</v>
      </c>
      <c r="N59" s="89" t="str">
        <f>IF(SP_NORTE!AM62="","*",SP_NORTE!AM62)</f>
        <v>ZCG-ZUC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>
        <f>IF(SP_NORTE!B63="","*",SP_NORTE!B63)</f>
        <v>45994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>
        <f>IF(SP_NORTE!B64="","*",SP_NORTE!B64)</f>
        <v>45994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>
        <f>IF(SP_NORTE!B65="","*",SP_NORTE!B65)</f>
        <v>45994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>
        <f>IF(SP_NORTE!B69="","*",SP_NORTE!B69)</f>
        <v>45994</v>
      </c>
      <c r="B66" s="89" t="str">
        <f>IF(SP_NORTE!X69="","*",SP_NORTE!X69)</f>
        <v>Extra</v>
      </c>
      <c r="C66" s="89" t="str">
        <f>IF(SP_NORTE!S69="","*",SP_NORTE!S69)</f>
        <v>SP NORTE</v>
      </c>
      <c r="D66" s="89" t="str">
        <f>IF(SP_NORTE!T69="","*",SP_NORTE!T69)</f>
        <v>ZBV-ZTI</v>
      </c>
      <c r="E66" s="89" t="str">
        <f>IF(SP_NORTE!D69="","*",SP_NORTE!D69)</f>
        <v>V88</v>
      </c>
      <c r="F66" s="89" t="str">
        <f>IF(SP_NORTE!H69="","*",SP_NORTE!H69)</f>
        <v>ZRO</v>
      </c>
      <c r="G66" s="89" t="str">
        <f>IF(SP_NORTE!M69="","*",SP_NORTE!M69)</f>
        <v>ZRX</v>
      </c>
      <c r="H66" s="127">
        <f>IF(SP_NORTE!K69="","*",SP_NORTE!K69)</f>
        <v>132</v>
      </c>
      <c r="I66" s="124">
        <f>IF(SP_NORTE!O69="","*",SP_NORTE!O69)</f>
        <v>0.29166666666666669</v>
      </c>
      <c r="J66" s="124">
        <f>IF(SP_NORTE!P69="","*",SP_NORTE!P69)</f>
        <v>4.1666666666666664E-2</v>
      </c>
      <c r="K66" s="89" t="str">
        <f>IF(SP_NORTE!AK69="","*",SP_NORTE!AK69)</f>
        <v>ZRO</v>
      </c>
      <c r="L66" s="89" t="str">
        <f>IF(SP_NORTE!AM69="","*",SP_NORTE!AM69)</f>
        <v>ZRX</v>
      </c>
      <c r="M66" s="89">
        <f>IF(SP_NORTE!AP69="","*",SP_NORTE!AP69)</f>
        <v>132</v>
      </c>
      <c r="N66" s="89" t="str">
        <f>IF(SP_NORTE!AM69="","*",SP_NORTE!AM69)</f>
        <v>ZRX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Extra</v>
      </c>
      <c r="C67" s="89" t="str">
        <f>IF(SP_NORTE!S70="","*",SP_NORTE!S70)</f>
        <v>SP NORTE</v>
      </c>
      <c r="D67" s="89" t="str">
        <f>IF(SP_NORTE!T70="","*",SP_NORTE!T70)</f>
        <v>ZBV-ZTI</v>
      </c>
      <c r="E67" s="89" t="str">
        <f>IF(SP_NORTE!D70="","*",SP_NORTE!D70)</f>
        <v>V83</v>
      </c>
      <c r="F67" s="89" t="str">
        <f>IF(SP_NORTE!H70="","*",SP_NORTE!H70)</f>
        <v>ZRO</v>
      </c>
      <c r="G67" s="89" t="str">
        <f>IF(SP_NORTE!M70="","*",SP_NORTE!M70)</f>
        <v>ZRX</v>
      </c>
      <c r="H67" s="127">
        <f>IF(SP_NORTE!K70="","*",SP_NORTE!K70)</f>
        <v>132</v>
      </c>
      <c r="I67" s="124">
        <f>IF(SP_NORTE!O70="","*",SP_NORTE!O70)</f>
        <v>0.29166666666666669</v>
      </c>
      <c r="J67" s="124">
        <f>IF(SP_NORTE!P70="","*",SP_NORTE!P70)</f>
        <v>4.1666666666666664E-2</v>
      </c>
      <c r="K67" s="89" t="str">
        <f>IF(SP_NORTE!AK70="","*",SP_NORTE!AK70)</f>
        <v>ZRO</v>
      </c>
      <c r="L67" s="89" t="str">
        <f>IF(SP_NORTE!AM70="","*",SP_NORTE!AM70)</f>
        <v>ZRX</v>
      </c>
      <c r="M67" s="89">
        <f>IF(SP_NORTE!AP70="","*",SP_NORTE!AP70)</f>
        <v>132</v>
      </c>
      <c r="N67" s="89" t="str">
        <f>IF(SP_NORTE!AM70="","*",SP_NORTE!AM70)</f>
        <v>ZRX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ZBV-ZTI</v>
      </c>
      <c r="E68" s="89" t="str">
        <f>IF(SP_NORTE!D71="","*",SP_NORTE!D71)</f>
        <v>W58</v>
      </c>
      <c r="F68" s="89" t="str">
        <f>IF(SP_NORTE!H71="","*",SP_NORTE!H71)</f>
        <v>106109</v>
      </c>
      <c r="G68" s="89" t="str">
        <f>IF(SP_NORTE!M71="","*",SP_NORTE!M71)</f>
        <v>ZLI-ZCD</v>
      </c>
      <c r="H68" s="127">
        <f>IF(SP_NORTE!K71="","*",SP_NORTE!K71)</f>
        <v>107</v>
      </c>
      <c r="I68" s="124">
        <f>IF(SP_NORTE!O71="","*",SP_NORTE!O71)</f>
        <v>0.5</v>
      </c>
      <c r="J68" s="124">
        <f>IF(SP_NORTE!P71="","*",SP_NORTE!P71)</f>
        <v>6.25E-2</v>
      </c>
      <c r="K68" s="89" t="str">
        <f>IF(SP_NORTE!AK71="","*",SP_NORTE!AK71)</f>
        <v>106109</v>
      </c>
      <c r="L68" s="89" t="str">
        <f>IF(SP_NORTE!AM71="","*",SP_NORTE!AM71)</f>
        <v>ZLI-ZCD</v>
      </c>
      <c r="M68" s="89">
        <f>IF(SP_NORTE!AP71="","*",SP_NORTE!AP71)</f>
        <v>107</v>
      </c>
      <c r="N68" s="89" t="str">
        <f>IF(SP_NORTE!AM71="","*",SP_NORTE!AM71)</f>
        <v>ZLI-ZCD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ZBV-ZTI</v>
      </c>
      <c r="E69" s="89" t="str">
        <f>IF(SP_NORTE!D72="","*",SP_NORTE!D72)</f>
        <v>KLECIO (TP-699)</v>
      </c>
      <c r="F69" s="89" t="str">
        <f>IF(SP_NORTE!H72="","*",SP_NORTE!H72)</f>
        <v>ZLI1062</v>
      </c>
      <c r="G69" s="89" t="str">
        <f>IF(SP_NORTE!M72="","*",SP_NORTE!M72)</f>
        <v>ZLI</v>
      </c>
      <c r="H69" s="127">
        <f>IF(SP_NORTE!K72="","*",SP_NORTE!K72)</f>
        <v>104.58</v>
      </c>
      <c r="I69" s="124">
        <f>IF(SP_NORTE!O72="","*",SP_NORTE!O72)</f>
        <v>0.375</v>
      </c>
      <c r="J69" s="124">
        <f>IF(SP_NORTE!P72="","*",SP_NORTE!P72)</f>
        <v>0.125</v>
      </c>
      <c r="K69" s="89" t="str">
        <f>IF(SP_NORTE!AK72="","*",SP_NORTE!AK72)</f>
        <v>ZLI1062</v>
      </c>
      <c r="L69" s="89" t="str">
        <f>IF(SP_NORTE!AM72="","*",SP_NORTE!AM72)</f>
        <v>ZLI</v>
      </c>
      <c r="M69" s="89">
        <f>IF(SP_NORTE!AP72="","*",SP_NORTE!AP72)</f>
        <v>104.58</v>
      </c>
      <c r="N69" s="89" t="str">
        <f>IF(SP_NORTE!AM72="","*",SP_NORTE!AM72)</f>
        <v>ZLI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ZBV-ZTI</v>
      </c>
      <c r="E70" s="89" t="str">
        <f>IF(SP_NORTE!D73="","*",SP_NORTE!D73)</f>
        <v>W58</v>
      </c>
      <c r="F70" s="89" t="str">
        <f>IF(SP_NORTE!H73="","*",SP_NORTE!H73)</f>
        <v>106109</v>
      </c>
      <c r="G70" s="89" t="str">
        <f>IF(SP_NORTE!M73="","*",SP_NORTE!M73)</f>
        <v>ZAC-ZSW</v>
      </c>
      <c r="H70" s="127">
        <f>IF(SP_NORTE!K73="","*",SP_NORTE!K73)</f>
        <v>87</v>
      </c>
      <c r="I70" s="124">
        <f>IF(SP_NORTE!O73="","*",SP_NORTE!O73)</f>
        <v>0.375</v>
      </c>
      <c r="J70" s="124">
        <f>IF(SP_NORTE!P73="","*",SP_NORTE!P73)</f>
        <v>4.1666666666666664E-2</v>
      </c>
      <c r="K70" s="89" t="str">
        <f>IF(SP_NORTE!AK73="","*",SP_NORTE!AK73)</f>
        <v>106109</v>
      </c>
      <c r="L70" s="89" t="str">
        <f>IF(SP_NORTE!AM73="","*",SP_NORTE!AM73)</f>
        <v>ZAC-ZSW</v>
      </c>
      <c r="M70" s="89">
        <f>IF(SP_NORTE!AP73="","*",SP_NORTE!AP73)</f>
        <v>87</v>
      </c>
      <c r="N70" s="89" t="str">
        <f>IF(SP_NORTE!AM73="","*",SP_NORTE!AM73)</f>
        <v>ZAC-ZSW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1231</v>
      </c>
      <c r="C2" s="132" t="s">
        <v>1049</v>
      </c>
      <c r="D2" s="82" t="s">
        <v>1051</v>
      </c>
      <c r="E2" s="82" t="s">
        <v>1232</v>
      </c>
      <c r="F2" s="110" t="s">
        <v>1233</v>
      </c>
      <c r="G2" s="82" t="s">
        <v>1234</v>
      </c>
      <c r="H2" s="82" t="s">
        <v>1235</v>
      </c>
      <c r="I2" s="82" t="s">
        <v>1236</v>
      </c>
      <c r="J2" s="82" t="s">
        <v>1237</v>
      </c>
      <c r="K2" s="84" t="s">
        <v>1238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*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*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*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*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ESCALA</v>
      </c>
      <c r="I53" s="106" t="str">
        <f>IF(SP_NORTE!AC60="","*",SP_NORTE!AC60)</f>
        <v>AGD ACIONAMENTO PCM</v>
      </c>
      <c r="J53" s="107">
        <f>IF(SP_NORTE!AA60="","*",SP_NORTE!AA60)</f>
        <v>2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*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*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>ZCG-ZUC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*</v>
      </c>
      <c r="C56" s="106">
        <f>IF(SP_NORTE!B63="","*",SP_NORTE!B63)</f>
        <v>45994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>
        <f>IF(SP_NORTE!B64="","*",SP_NORTE!B64)</f>
        <v>45994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>
        <f>IF(SP_NORTE!B65="","*",SP_NORTE!B65)</f>
        <v>45994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>
        <f>IF(SP_NORTE!B69="","*",SP_NORTE!B69)</f>
        <v>45994</v>
      </c>
      <c r="D62" s="105" t="str">
        <f>IF(SP_NORTE!D69="","*",SP_NORTE!D69)</f>
        <v>V88</v>
      </c>
      <c r="E62" s="105" t="str">
        <f>IF(SP_NORTE!H69="","*",SP_NORTE!H69)</f>
        <v>ZRO</v>
      </c>
      <c r="F62" s="111" t="str">
        <f>IF(SP_NORTE!M69="","*",SP_NORTE!M69)</f>
        <v>ZRX</v>
      </c>
      <c r="G62" s="106" t="str">
        <f>IF(SP_NORTE!I69="","*",SP_NORTE!I69)</f>
        <v>ZRO</v>
      </c>
      <c r="H62" s="106" t="str">
        <f>IF(SP_NORTE!AB69="","*",SP_NORTE!AB69)</f>
        <v>FIXO</v>
      </c>
      <c r="I62" s="106" t="str">
        <f>IF(SP_NORTE!AC69="","*",SP_NORTE!AC69)</f>
        <v>-</v>
      </c>
      <c r="J62" s="107">
        <f>IF(SP_NORTE!AA69="","*",SP_NORTE!AA69)</f>
        <v>1</v>
      </c>
      <c r="K62" s="108">
        <f>IF(SP_NORTE!AD69="","*",SP_NORTE!AD69)</f>
        <v>0.29166666666666669</v>
      </c>
    </row>
    <row r="63" spans="2:11" s="109" customFormat="1" hidden="1">
      <c r="B63" s="105" t="str">
        <f>IF(SP_NORTE!Y70="","*",SP_NORTE!Y70)</f>
        <v>*</v>
      </c>
      <c r="C63" s="106">
        <f>IF(SP_NORTE!B70="","*",SP_NORTE!B70)</f>
        <v>45994</v>
      </c>
      <c r="D63" s="105" t="str">
        <f>IF(SP_NORTE!D70="","*",SP_NORTE!D70)</f>
        <v>V83</v>
      </c>
      <c r="E63" s="105" t="str">
        <f>IF(SP_NORTE!H70="","*",SP_NORTE!H70)</f>
        <v>ZRO</v>
      </c>
      <c r="F63" s="111" t="str">
        <f>IF(SP_NORTE!M70="","*",SP_NORTE!M70)</f>
        <v>ZRX</v>
      </c>
      <c r="G63" s="106" t="str">
        <f>IF(SP_NORTE!I70="","*",SP_NORTE!I70)</f>
        <v>ZRO</v>
      </c>
      <c r="H63" s="106" t="str">
        <f>IF(SP_NORTE!AB70="","*",SP_NORTE!AB70)</f>
        <v>FIXO</v>
      </c>
      <c r="I63" s="106" t="str">
        <f>IF(SP_NORTE!AC70="","*",SP_NORTE!AC70)</f>
        <v>-</v>
      </c>
      <c r="J63" s="107">
        <f>IF(SP_NORTE!AA70="","*",SP_NORTE!AA70)</f>
        <v>1</v>
      </c>
      <c r="K63" s="108">
        <f>IF(SP_NORTE!AD70="","*",SP_NORTE!AD70)</f>
        <v>0.29166666666666669</v>
      </c>
    </row>
    <row r="64" spans="2:11" s="109" customFormat="1" hidden="1">
      <c r="B64" s="105" t="str">
        <f>IF(SP_NORTE!Y71="","*",SP_NORTE!Y71)</f>
        <v>*</v>
      </c>
      <c r="C64" s="106">
        <f>IF(SP_NORTE!B71="","*",SP_NORTE!B71)</f>
        <v>45994</v>
      </c>
      <c r="D64" s="105" t="str">
        <f>IF(SP_NORTE!D71="","*",SP_NORTE!D71)</f>
        <v>W58</v>
      </c>
      <c r="E64" s="105" t="str">
        <f>IF(SP_NORTE!H71="","*",SP_NORTE!H71)</f>
        <v>106109</v>
      </c>
      <c r="F64" s="111" t="str">
        <f>IF(SP_NORTE!M71="","*",SP_NORTE!M71)</f>
        <v>ZLI-ZCD</v>
      </c>
      <c r="G64" s="106" t="str">
        <f>IF(SP_NORTE!I71="","*",SP_NORTE!I71)</f>
        <v>106109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*</v>
      </c>
      <c r="C65" s="106">
        <f>IF(SP_NORTE!B72="","*",SP_NORTE!B72)</f>
        <v>45994</v>
      </c>
      <c r="D65" s="105" t="str">
        <f>IF(SP_NORTE!D72="","*",SP_NORTE!D72)</f>
        <v>KLECIO (TP-699)</v>
      </c>
      <c r="E65" s="105" t="str">
        <f>IF(SP_NORTE!H72="","*",SP_NORTE!H72)</f>
        <v>ZLI1062</v>
      </c>
      <c r="F65" s="111" t="str">
        <f>IF(SP_NORTE!M72="","*",SP_NORTE!M72)</f>
        <v>ZLI</v>
      </c>
      <c r="G65" s="106" t="str">
        <f>IF(SP_NORTE!I72="","*",SP_NORTE!I72)</f>
        <v>-</v>
      </c>
      <c r="H65" s="106" t="str">
        <f>IF(SP_NORTE!AB72="","*",SP_NORTE!AB72)</f>
        <v>-</v>
      </c>
      <c r="I65" s="106" t="str">
        <f>IF(SP_NORTE!AC72="","*",SP_NORTE!AC72)</f>
        <v>-</v>
      </c>
      <c r="J65" s="107" t="str">
        <f>IF(SP_NORTE!AA72="","*",SP_NORTE!AA72)</f>
        <v>-</v>
      </c>
      <c r="K65" s="108" t="str">
        <f>IF(SP_NORTE!AD72="","*",SP_NORTE!AD72)</f>
        <v>-</v>
      </c>
    </row>
    <row r="66" spans="2:11" s="109" customFormat="1" hidden="1">
      <c r="B66" s="105" t="str">
        <f>IF(SP_NORTE!Y73="","*",SP_NORTE!Y73)</f>
        <v>*</v>
      </c>
      <c r="C66" s="106">
        <f>IF(SP_NORTE!B73="","*",SP_NORTE!B73)</f>
        <v>45994</v>
      </c>
      <c r="D66" s="105" t="str">
        <f>IF(SP_NORTE!D73="","*",SP_NORTE!D73)</f>
        <v>W58</v>
      </c>
      <c r="E66" s="105" t="str">
        <f>IF(SP_NORTE!H73="","*",SP_NORTE!H73)</f>
        <v>106109</v>
      </c>
      <c r="F66" s="111" t="str">
        <f>IF(SP_NORTE!M73="","*",SP_NORTE!M73)</f>
        <v>ZAC-ZSW</v>
      </c>
      <c r="G66" s="106" t="str">
        <f>IF(SP_NORTE!I73="","*",SP_NORTE!I73)</f>
        <v>106109</v>
      </c>
      <c r="H66" s="106" t="str">
        <f>IF(SP_NORTE!AB73="","*",SP_NORTE!AB73)</f>
        <v>FIXO</v>
      </c>
      <c r="I66" s="106" t="str">
        <f>IF(SP_NORTE!AC73="","*",SP_NORTE!AC73)</f>
        <v>AGD ACIONAMENTO PCM</v>
      </c>
      <c r="J66" s="107" t="str">
        <f>IF(SP_NORTE!AA73="","*",SP_NORTE!AA73)</f>
        <v>2 (Lucas+Francisco)</v>
      </c>
      <c r="K66" s="108">
        <f>IF(SP_NORTE!AD73="","*",SP_NORTE!AD73)</f>
        <v>0.375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2025-12-02T15:58:05Z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