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386" documentId="120_S{118792C3-22EF-5104-A093-F22BFE3913F3}" xr6:coauthVersionLast="47" xr6:coauthVersionMax="47" xr10:uidLastSave="{171CEDA4-CE8C-4500-9F78-2E1693EB9B2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5" i="1" l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AJ57" i="1"/>
  <c r="AK57" i="1"/>
  <c r="AL57" i="1"/>
  <c r="AN57" i="1"/>
  <c r="AO57" i="1"/>
  <c r="AP57" i="1"/>
  <c r="AQ57" i="1"/>
  <c r="BB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BC39" i="1" s="1" a="1"/>
  <c r="BC39" i="1" s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57" i="1" l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<sst xmlns="http://schemas.openxmlformats.org/spreadsheetml/2006/main" count="5532" uniqueCount="1349">
  <si>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</si>
  <si>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</si>
  <si>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</si>
  <si>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</si>
  <si>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</si>
  <si>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</si>
  <si>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</si>
  <si>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</si>
  <si>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</si>
  <si>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</si>
  <si>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</si>
  <si>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</si>
  <si>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</si>
  <si>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</si>
  <si>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</si>
  <si>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</si>
  <si>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</si>
  <si>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</si>
  <si>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</si>
  <si>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</si>
  <si>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</si>
  <si>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</si>
  <si>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</si>
  <si>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</si>
  <si>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</si>
  <si>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</si>
  <si>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</si>
  <si>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</si>
  <si>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</si>
  <si>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</si>
  <si>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</si>
  <si>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</si>
  <si>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</si>
  <si>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</si>
  <si>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</si>
  <si>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</si>
  <si>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</si>
  <si>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</si>
  <si>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</si>
  <si>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</si>
  <si>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</si>
  <si>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</si>
  <si>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</si>
  <si>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</si>
  <si>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</si>
  <si>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</si>
  <si>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</si>
  <si>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</si>
  <si>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</si>
  <si>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</si>
  <si>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</si>
  <si>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</si>
  <si>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</si>
  <si>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</si>
  <si>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</si>
  <si>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</si>
  <si>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</si>
  <si>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</si>
  <si>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</si>
  <si>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</si>
  <si>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</si>
  <si>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</si>
  <si>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</si>
  <si>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</si>
  <si>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</si>
  <si>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</si>
  <si>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</si>
  <si>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</si>
  <si>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</si>
  <si>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</si>
  <si>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</si>
  <si>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</si>
  <si>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</si>
  <si>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</si>
  <si>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</si>
  <si>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</si>
  <si>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</si>
  <si>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</si>
  <si>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</si>
  <si>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</si>
  <si>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</si>
  <si>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</si>
  <si>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</si>
  <si>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</si>
  <si>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</si>
  <si>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</si>
  <si>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</si>
  <si>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</si>
  <si>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</si>
  <si>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</si>
  <si>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</si>
  <si>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</si>
  <si>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</si>
  <si>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</si>
  <si>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</si>
  <si>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</si>
  <si>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</si>
  <si>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</si>
  <si>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</si>
  <si>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</si>
  <si>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</si>
  <si>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</si>
  <si>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</si>
  <si>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</si>
  <si>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</si>
  <si>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</si>
  <si>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</si>
  <si>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</si>
  <si>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</si>
  <si>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</si>
  <si>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</si>
  <si>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</si>
  <si>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</si>
  <si>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</si>
  <si>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</si>
  <si>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</si>
  <si>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</si>
  <si>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</si>
  <si>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</si>
  <si>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</si>
  <si>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</si>
  <si>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</si>
  <si>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</si>
  <si>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</si>
  <si>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</si>
  <si>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</si>
  <si>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</si>
  <si>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</si>
  <si>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</si>
  <si>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</si>
  <si>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</si>
  <si>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</si>
  <si>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</si>
  <si>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</si>
  <si>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</si>
  <si>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</si>
  <si>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</si>
  <si>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</si>
  <si>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</si>
  <si>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</si>
  <si>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</si>
  <si>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</si>
  <si>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</si>
  <si>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</si>
  <si>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</si>
  <si>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</si>
  <si>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</si>
  <si>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</si>
  <si>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</si>
  <si>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</si>
  <si>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</si>
  <si>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</si>
  <si>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</si>
  <si>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</si>
  <si>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</si>
  <si>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</si>
  <si>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</si>
  <si>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</si>
  <si>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</si>
  <si>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</si>
  <si>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</si>
  <si>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</si>
  <si>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</si>
  <si>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</si>
  <si>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</si>
  <si>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</si>
  <si>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</si>
  <si>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</si>
  <si>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</si>
  <si>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</si>
  <si>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</si>
  <si>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</si>
  <si>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</si>
  <si>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</si>
  <si>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</si>
  <si>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</si>
  <si>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</si>
  <si>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</si>
  <si>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</si>
  <si>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</si>
  <si>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</si>
  <si>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</si>
  <si>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</si>
  <si>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</si>
  <si>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</si>
  <si>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</si>
  <si>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</si>
  <si>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</si>
  <si>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</si>
  <si>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</si>
  <si>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</si>
  <si>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</si>
  <si>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</si>
  <si>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</si>
  <si>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</si>
  <si>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</si>
  <si>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</si>
  <si>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</si>
  <si>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</si>
  <si>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</si>
  <si>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</si>
  <si>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</si>
  <si>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</si>
  <si>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</si>
  <si>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</si>
  <si>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</si>
  <si>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</si>
  <si>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</si>
  <si>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</si>
  <si>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</si>
  <si>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</si>
  <si>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</si>
  <si>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</si>
  <si>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</si>
  <si>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</si>
  <si>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</si>
  <si>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</si>
  <si>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</si>
  <si>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</si>
  <si>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</si>
  <si>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</si>
  <si>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</si>
  <si>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</si>
  <si>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</si>
  <si>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</si>
  <si>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</si>
  <si>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</si>
  <si>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</si>
  <si>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</si>
  <si>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</si>
  <si>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</si>
  <si>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</si>
  <si>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</si>
  <si>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</si>
  <si>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</si>
  <si>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</si>
  <si>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</si>
  <si>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</si>
  <si>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</si>
  <si>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</si>
  <si>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</si>
  <si>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</si>
  <si>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</si>
  <si>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</si>
  <si>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</si>
  <si>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</si>
  <si>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</si>
  <si>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</si>
  <si>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</si>
  <si>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</si>
  <si>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</si>
  <si>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</si>
  <si>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</si>
  <si>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</si>
  <si>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</si>
  <si>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</si>
  <si>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</si>
  <si>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</si>
  <si>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</si>
  <si>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</si>
  <si>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</si>
  <si>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</si>
  <si>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</si>
  <si>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</si>
  <si>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</si>
  <si>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</si>
  <si>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</si>
  <si>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</si>
  <si>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</si>
  <si>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</si>
  <si>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</si>
  <si>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</si>
  <si>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</si>
  <si>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</si>
  <si>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</si>
  <si>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</si>
  <si>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</si>
  <si>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</si>
  <si>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</si>
  <si>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</si>
  <si>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</si>
  <si>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</si>
  <si>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</si>
  <si>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</si>
  <si>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</si>
  <si>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</si>
  <si>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</si>
  <si>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</si>
  <si>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</si>
  <si>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</si>
  <si>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</si>
  <si>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</si>
  <si>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</si>
  <si>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</si>
  <si>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</si>
  <si>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</si>
  <si>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</si>
  <si>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</si>
  <si>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</si>
  <si>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</si>
  <si>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</si>
  <si>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</si>
  <si>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</si>
  <si>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</si>
  <si>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</si>
  <si>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</si>
  <si>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</si>
  <si>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</si>
  <si>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</si>
  <si>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</si>
  <si>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</si>
  <si>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</si>
  <si>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</si>
  <si>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</si>
  <si>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</si>
  <si>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</si>
  <si>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</si>
  <si>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</si>
  <si>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</si>
  <si>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</si>
  <si>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</si>
  <si>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</si>
  <si>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</si>
  <si>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</si>
  <si>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</si>
  <si>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</si>
  <si>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</si>
  <si>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</si>
  <si>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</si>
  <si>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</si>
  <si>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</si>
  <si>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</si>
  <si>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</si>
  <si>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</si>
  <si>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</si>
  <si>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</si>
  <si>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</si>
  <si>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</si>
  <si>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</si>
  <si>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</si>
  <si>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</si>
  <si>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</si>
  <si>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</si>
  <si>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</si>
  <si>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</si>
  <si>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</si>
  <si>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</si>
  <si>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</si>
  <si>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</si>
  <si>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</si>
  <si>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</si>
  <si>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</si>
  <si>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</si>
  <si>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</si>
  <si>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</si>
  <si>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</si>
  <si>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</si>
  <si>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</si>
  <si>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</si>
  <si>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</si>
  <si>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</si>
  <si>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</si>
  <si>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</si>
  <si>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</si>
  <si>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</si>
  <si>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</si>
  <si>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</si>
  <si>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</si>
  <si>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</si>
  <si>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</si>
  <si>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</si>
  <si>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</si>
  <si>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</si>
  <si>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</si>
  <si>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</si>
  <si>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</si>
  <si>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</si>
  <si>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</si>
  <si>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</si>
  <si>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</si>
  <si>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</si>
  <si>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</si>
  <si>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</si>
  <si>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</si>
  <si>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</si>
  <si>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</si>
  <si>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</si>
  <si>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</si>
  <si>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</si>
  <si>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</si>
  <si>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</si>
  <si>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</si>
  <si>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</si>
  <si>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</si>
  <si>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</si>
  <si>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</si>
  <si>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</si>
  <si>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</si>
  <si>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</si>
  <si>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</si>
  <si>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</si>
  <si>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</si>
  <si>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</si>
  <si>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</si>
  <si>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</si>
  <si>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</si>
  <si>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</si>
  <si>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</si>
  <si>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</si>
  <si>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</si>
  <si>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</si>
  <si>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</si>
  <si>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</si>
  <si>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</si>
  <si>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</si>
  <si>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</si>
  <si>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</si>
  <si>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</si>
  <si>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</si>
  <si>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</si>
  <si>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</si>
  <si>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</si>
  <si>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</si>
  <si>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</si>
  <si>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</si>
  <si>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</si>
  <si>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</si>
  <si>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</si>
  <si>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</si>
  <si>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</si>
  <si>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</si>
  <si>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</si>
  <si>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</si>
  <si>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</si>
  <si>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</si>
  <si>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</si>
  <si>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</si>
  <si>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</si>
  <si>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</si>
  <si>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</si>
  <si>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</si>
  <si>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</si>
  <si>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</si>
  <si>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</si>
  <si>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</si>
  <si>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</si>
  <si>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</si>
  <si>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</si>
  <si>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</si>
  <si>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</si>
  <si>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</si>
  <si>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</si>
  <si>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</si>
  <si>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</si>
  <si>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</si>
  <si>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</si>
  <si>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</si>
  <si>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</si>
  <si>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</si>
  <si>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</si>
  <si>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</si>
  <si>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</si>
  <si>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</si>
  <si>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</si>
  <si>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</si>
  <si>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</si>
  <si>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</si>
  <si>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</si>
  <si>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</si>
  <si>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</si>
  <si>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</si>
  <si>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</si>
  <si>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</si>
  <si>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</si>
  <si>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</si>
  <si>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</si>
  <si>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</si>
  <si>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</si>
  <si>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</si>
  <si>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</si>
  <si>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</si>
  <si>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</si>
  <si>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</si>
  <si>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</si>
  <si>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</si>
  <si>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</si>
  <si>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</si>
  <si>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</si>
  <si>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</si>
  <si>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</si>
  <si>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</si>
  <si>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</si>
  <si>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</si>
  <si>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</si>
  <si>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</si>
  <si>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</si>
  <si>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</si>
  <si>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</si>
  <si>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</si>
  <si>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</si>
  <si>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</si>
  <si>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</si>
  <si>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</si>
  <si>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</si>
  <si>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</si>
  <si>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</si>
  <si>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</si>
  <si>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</si>
  <si>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</si>
  <si>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</si>
  <si>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</si>
  <si>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</si>
  <si>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</si>
  <si>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</si>
  <si>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</si>
  <si>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</si>
  <si>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</si>
  <si>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</si>
  <si>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</si>
  <si>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</si>
  <si>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</si>
  <si>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</si>
  <si>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</si>
  <si>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</si>
  <si>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</si>
  <si>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</si>
  <si>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</si>
  <si>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</si>
  <si>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</si>
  <si>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</si>
  <si>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</si>
  <si>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</si>
  <si>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</si>
  <si>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</si>
  <si>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</si>
  <si>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</si>
  <si>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</si>
  <si>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</si>
  <si>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</si>
  <si>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</si>
  <si>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</si>
  <si>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</si>
  <si>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</si>
  <si>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</si>
  <si>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</si>
  <si>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</si>
  <si>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</si>
  <si>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</si>
  <si>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</si>
  <si>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</si>
  <si>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</si>
  <si>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</si>
  <si>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</si>
  <si>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</si>
  <si>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</si>
  <si>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</si>
  <si>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</si>
  <si>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</si>
  <si>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</si>
  <si>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</si>
  <si>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</si>
  <si>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</si>
  <si>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</si>
  <si>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</si>
  <si>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</si>
  <si>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</si>
  <si>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</si>
  <si>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</si>
  <si>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</si>
  <si>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</si>
  <si>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</si>
  <si>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</si>
  <si>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</si>
  <si>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</si>
  <si>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</si>
  <si>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</si>
  <si>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</si>
  <si>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</si>
  <si>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</si>
  <si>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</si>
  <si>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</si>
  <si>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</si>
  <si>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</si>
  <si>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</si>
  <si>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</si>
  <si>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</si>
  <si>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</si>
  <si>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</si>
  <si>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</si>
  <si>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</si>
  <si>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</si>
  <si>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</si>
  <si>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</si>
  <si>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</si>
  <si>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</si>
  <si>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</si>
  <si>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</si>
  <si>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</si>
  <si>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</si>
  <si>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</si>
  <si>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</si>
  <si>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</si>
  <si>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</si>
  <si>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</si>
  <si>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</si>
  <si>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</si>
  <si>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</si>
  <si>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</si>
  <si>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</si>
  <si>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</si>
  <si>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</si>
  <si>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</si>
  <si>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</si>
  <si>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</si>
  <si>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</si>
  <si>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</si>
  <si>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</si>
  <si>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</si>
  <si>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</si>
  <si>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</si>
  <si>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</si>
  <si>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</si>
  <si>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</si>
  <si>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</si>
  <si>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</si>
  <si>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</si>
  <si>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</si>
  <si>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</si>
  <si>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</si>
  <si>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</si>
  <si>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</si>
  <si>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</si>
  <si>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</si>
  <si>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</si>
  <si>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</si>
  <si>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</si>
  <si>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</si>
  <si>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</si>
  <si>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</si>
  <si>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</si>
  <si>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</si>
  <si>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</si>
  <si>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</si>
  <si>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</si>
  <si>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</si>
  <si>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</si>
  <si>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</si>
  <si>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</si>
  <si>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</si>
  <si>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</si>
  <si>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</si>
  <si>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</si>
  <si>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</si>
  <si>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</si>
  <si>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</si>
  <si>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</si>
  <si>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</si>
  <si>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</si>
  <si>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</si>
  <si>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</si>
  <si>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</si>
  <si>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</si>
  <si>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</si>
  <si>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</si>
  <si>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</si>
  <si>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</si>
  <si>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</si>
  <si>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</si>
  <si>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</si>
  <si>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</si>
  <si>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</si>
  <si>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</si>
  <si>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</si>
  <si>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</si>
  <si>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</si>
  <si>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</si>
  <si>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</si>
  <si>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</si>
  <si>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</si>
  <si>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</si>
  <si>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</si>
  <si>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</si>
  <si>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</si>
  <si>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</si>
  <si>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</si>
  <si>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</si>
  <si>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</si>
  <si>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</si>
  <si>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</si>
  <si>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</si>
  <si>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</si>
  <si>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</si>
  <si>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</si>
  <si>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</si>
  <si>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</si>
  <si>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</si>
  <si>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</si>
  <si>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</si>
  <si>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</si>
  <si>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</si>
  <si>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</si>
  <si>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</si>
  <si>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</si>
  <si>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</si>
  <si>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</si>
  <si>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</si>
  <si>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</si>
  <si>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</si>
  <si>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</si>
  <si>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</si>
  <si>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</si>
  <si>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</si>
  <si>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</si>
  <si>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</si>
  <si>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</si>
  <si>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</si>
  <si>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</si>
  <si>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</si>
  <si>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</si>
  <si>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</si>
  <si>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</si>
  <si>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</si>
  <si>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</si>
  <si>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</si>
  <si>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</si>
  <si>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</si>
  <si>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</si>
  <si>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</si>
  <si>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</si>
  <si>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</si>
  <si>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</si>
  <si>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</si>
  <si>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</si>
  <si>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</si>
  <si>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</si>
  <si>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</si>
  <si>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</si>
  <si>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</si>
  <si>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</si>
  <si>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</si>
  <si>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</si>
  <si>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</si>
  <si>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</si>
  <si>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</si>
  <si>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</si>
  <si>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</si>
  <si>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</si>
  <si>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</si>
  <si>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</si>
  <si>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</si>
  <si>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</si>
  <si>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</si>
  <si>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</si>
  <si>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</si>
  <si>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</si>
  <si>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</si>
  <si>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</si>
  <si>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</si>
  <si>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</si>
  <si>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</si>
  <si>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</si>
  <si>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</si>
  <si>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</si>
  <si>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</si>
  <si>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</si>
  <si>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</si>
  <si>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</si>
  <si>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</si>
  <si>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</si>
  <si>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</si>
  <si>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</si>
  <si>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</si>
  <si>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</si>
  <si>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</si>
  <si>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</si>
  <si>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</si>
  <si>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</si>
  <si>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</si>
  <si>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</si>
  <si>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</si>
  <si>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</si>
  <si>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</si>
  <si>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</si>
  <si>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</si>
  <si>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</si>
  <si>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</si>
  <si>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</si>
  <si>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</si>
  <si>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</si>
  <si>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</si>
  <si>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</si>
  <si>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</si>
  <si>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</si>
  <si>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</si>
  <si>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</si>
  <si>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</si>
  <si>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</si>
  <si>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</si>
  <si>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</si>
  <si>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</si>
  <si>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</si>
  <si>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</si>
  <si>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</si>
  <si>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</si>
  <si>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</si>
  <si>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</si>
  <si>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</si>
  <si>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</si>
  <si>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</si>
  <si>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</si>
  <si>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</si>
  <si>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</si>
  <si>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</si>
  <si>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</si>
  <si>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</si>
  <si>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</si>
  <si>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</si>
  <si>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</si>
  <si>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</si>
  <si>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</si>
  <si>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</si>
  <si>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</si>
  <si>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</si>
  <si>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</si>
  <si>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</si>
  <si>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</si>
  <si>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</si>
  <si>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</si>
  <si>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</si>
  <si>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</si>
  <si>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</si>
  <si>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</si>
  <si>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</si>
  <si>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</si>
  <si>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</si>
  <si>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</si>
  <si>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</si>
  <si>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</si>
  <si>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</si>
  <si>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</si>
  <si>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</si>
  <si>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</si>
  <si>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</si>
  <si>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</si>
  <si>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</si>
  <si>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</si>
  <si>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</si>
  <si>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</si>
  <si>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</si>
  <si>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</si>
  <si>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</si>
  <si>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</si>
  <si>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</si>
  <si>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</si>
  <si>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</si>
  <si>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</si>
  <si>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</si>
  <si>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</si>
  <si>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</si>
  <si>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</si>
  <si>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</si>
  <si>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</si>
  <si>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</si>
  <si>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</si>
  <si>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</si>
  <si>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</si>
  <si>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</si>
  <si>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</si>
  <si>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</si>
  <si>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</si>
  <si>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</si>
  <si>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</si>
  <si>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</si>
  <si>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</si>
  <si>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</si>
  <si>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</si>
  <si>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</si>
  <si>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</si>
  <si>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</si>
  <si>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</si>
  <si>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</si>
  <si>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</si>
  <si>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</si>
  <si>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</si>
  <si>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</si>
  <si>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</si>
  <si>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</si>
  <si>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</si>
  <si>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</si>
  <si>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</si>
  <si>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</si>
  <si>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</si>
  <si>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</si>
  <si>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</si>
  <si>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</si>
  <si>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</si>
  <si>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</si>
  <si>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</si>
  <si>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</si>
  <si>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</si>
  <si>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</si>
  <si>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</si>
  <si>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</si>
  <si>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</si>
  <si>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</si>
  <si>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</si>
  <si>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</si>
  <si>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</si>
  <si>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</si>
  <si>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</si>
  <si>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</si>
  <si>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</si>
  <si>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</si>
  <si>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</si>
  <si>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</si>
  <si>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</si>
  <si>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</si>
  <si>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</si>
  <si>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</si>
  <si>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</si>
  <si>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</si>
  <si>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</si>
  <si>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</si>
  <si>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</si>
  <si>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</si>
  <si>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</si>
  <si>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</si>
  <si>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</si>
  <si>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</si>
  <si>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</si>
  <si>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</si>
  <si>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</si>
  <si>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</si>
  <si>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</si>
  <si>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</si>
  <si>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</si>
  <si>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</si>
  <si>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</si>
  <si>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</si>
  <si>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</si>
  <si>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</si>
  <si>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</si>
  <si>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</si>
  <si>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</si>
  <si>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</si>
  <si>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</si>
  <si>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</si>
  <si>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</si>
  <si>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</si>
  <si>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</si>
  <si>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</si>
  <si>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</si>
  <si>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</si>
  <si>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</si>
  <si>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</si>
  <si>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</si>
  <si>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</si>
  <si>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</si>
  <si>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</si>
  <si>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</si>
  <si>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</si>
  <si>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</si>
  <si>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</si>
  <si>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</si>
  <si>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</si>
  <si>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</si>
  <si>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</si>
  <si>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</si>
  <si>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</si>
  <si>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</si>
  <si>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</si>
  <si>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</si>
  <si>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</si>
  <si>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</si>
  <si>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</si>
  <si>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</si>
  <si>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</si>
  <si>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</si>
  <si>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</si>
  <si>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</si>
  <si>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</si>
  <si>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</si>
  <si>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</si>
  <si>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</si>
  <si>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</si>
  <si>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</si>
  <si>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</si>
  <si>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</si>
  <si>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</si>
  <si>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</si>
  <si>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</si>
  <si>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</si>
  <si>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</si>
  <si>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</si>
  <si>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</si>
  <si>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</si>
  <si>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</si>
  <si>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</si>
  <si>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</si>
  <si>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</si>
  <si>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</si>
  <si>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</si>
  <si>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</si>
  <si>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</si>
  <si>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</si>
  <si>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</si>
  <si>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</si>
  <si>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</si>
  <si>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</si>
  <si>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</si>
  <si>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</si>
  <si>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</si>
  <si>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</si>
  <si>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</si>
  <si>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</si>
  <si>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</si>
  <si>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</si>
  <si>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</si>
  <si>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</si>
  <si>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</si>
  <si>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</si>
  <si>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</si>
  <si>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</si>
  <si>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</si>
  <si>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</si>
  <si>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</si>
  <si>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</si>
  <si>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</si>
  <si>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</si>
  <si>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</si>
  <si>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</si>
  <si>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</si>
  <si>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</si>
  <si>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</si>
  <si>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</si>
  <si>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</si>
  <si>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</si>
  <si>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</si>
  <si>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</si>
  <si>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</si>
  <si>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</si>
  <si>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</si>
  <si>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</si>
  <si>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</si>
  <si>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</si>
  <si>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</si>
  <si>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</si>
  <si>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</si>
  <si>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</si>
  <si>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</si>
  <si>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</si>
  <si>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</si>
  <si>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</si>
  <si>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</si>
  <si>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</si>
  <si>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</si>
  <si>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</si>
  <si>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</si>
  <si>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</si>
  <si>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</si>
  <si>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</si>
  <si>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</si>
  <si>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</si>
  <si>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</si>
  <si>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</si>
  <si>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</si>
  <si>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</si>
  <si>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</si>
  <si>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</si>
  <si>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</si>
  <si>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</si>
  <si>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</si>
  <si>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</si>
  <si>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</si>
  <si>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</si>
  <si>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</si>
  <si>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</si>
  <si>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</si>
  <si>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</si>
  <si>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</si>
  <si>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</si>
  <si>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</si>
  <si>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</si>
  <si>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</si>
  <si>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</si>
  <si>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</si>
  <si>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</si>
  <si>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</si>
  <si>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</si>
  <si>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</si>
  <si>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</si>
  <si>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</si>
  <si>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</si>
  <si>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</si>
  <si>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</si>
  <si>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</si>
  <si>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</si>
  <si>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</si>
  <si>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</si>
  <si>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</si>
  <si>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</si>
  <si>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</si>
  <si>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</si>
  <si>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</si>
  <si>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</si>
  <si>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</si>
  <si>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</si>
  <si>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</si>
  <si>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</si>
  <si>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</si>
  <si>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</si>
  <si>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</si>
  <si>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</si>
  <si>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</si>
  <si>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</si>
  <si>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</si>
  <si>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</si>
  <si>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</si>
  <si>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</si>
  <si>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</si>
  <si>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</si>
  <si>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</si>
  <si>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</si>
  <si>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</si>
  <si>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</si>
  <si>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</si>
  <si>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</si>
  <si>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</si>
  <si>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</si>
  <si>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</si>
  <si>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</si>
  <si>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</si>
  <si>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</si>
  <si>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</si>
  <si>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</si>
  <si>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</si>
  <si>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</si>
  <si>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</si>
  <si>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</si>
  <si>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</si>
  <si>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</si>
  <si>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</si>
  <si>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</si>
  <si>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</si>
  <si>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</si>
  <si>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</si>
  <si>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</si>
  <si>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</si>
  <si>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</si>
  <si>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</si>
  <si>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</si>
  <si>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</si>
  <si>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</si>
  <si>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</si>
  <si>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</si>
  <si>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</si>
  <si>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</si>
  <si>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</si>
  <si>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</si>
  <si>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</si>
  <si>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</si>
  <si>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</si>
  <si>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</si>
  <si>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</si>
  <si>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</si>
  <si>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</si>
  <si>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</si>
  <si>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</si>
  <si>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</si>
  <si>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</si>
  <si>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</si>
  <si>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</si>
  <si>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</si>
  <si>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</si>
  <si>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</si>
  <si>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</si>
  <si>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</si>
  <si>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</si>
  <si>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</si>
  <si>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</si>
  <si>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</si>
  <si>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</si>
  <si>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</si>
  <si>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</si>
  <si>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</si>
  <si>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</si>
  <si>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</si>
  <si>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</si>
  <si>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</si>
  <si>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</si>
  <si>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</si>
  <si>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</si>
  <si>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</si>
  <si>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</si>
  <si>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</si>
  <si>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</si>
  <si>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</si>
  <si>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</si>
  <si>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</si>
  <si>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</si>
  <si>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</si>
  <si>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</si>
  <si>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</si>
  <si>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</si>
  <si>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</si>
  <si>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</si>
  <si>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</si>
  <si>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</si>
  <si>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</si>
  <si>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</si>
  <si>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</si>
  <si>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</si>
  <si>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</si>
  <si>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</si>
  <si>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</si>
  <si>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</si>
  <si>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</si>
  <si>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</si>
  <si>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</si>
  <si>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</si>
  <si>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</si>
  <si>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</si>
  <si>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</si>
  <si>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</si>
  <si>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</si>
  <si>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</si>
  <si>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</si>
  <si>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</si>
  <si>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</si>
  <si>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</si>
  <si>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</si>
  <si>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</si>
  <si>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</si>
  <si>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</si>
  <si>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</si>
  <si>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</si>
  <si>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</si>
  <si>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</si>
  <si>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</si>
  <si>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</si>
  <si>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</si>
  <si>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</si>
  <si>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</si>
  <si>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</si>
  <si>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</si>
  <si>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</si>
  <si>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</si>
  <si>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</si>
  <si>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</si>
  <si>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</si>
  <si>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</si>
  <si>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</si>
  <si>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</si>
  <si>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</si>
  <si>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</si>
  <si>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</si>
  <si>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</si>
  <si>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</si>
  <si>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</si>
  <si>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</si>
  <si>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</si>
  <si>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</si>
  <si>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</si>
  <si>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</si>
  <si>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</si>
  <si>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</si>
  <si>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</si>
  <si>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</si>
  <si>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</si>
  <si>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</si>
  <si>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</si>
  <si>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</si>
  <si>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</si>
  <si>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</si>
  <si>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</si>
  <si>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</si>
  <si>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</si>
  <si>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</si>
  <si>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</si>
  <si>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</si>
  <si>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PDM - Substituição de jacaré (Obs: liberação para inversão de rota de ZDR1 para ZPT2, intervalo para ser realizado na sombra do intervalo da modernização);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</si>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</sst>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24" fillId="16" borderId="2" xfId="0" quotePrefix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80" activePane="bottomRight" state="frozen"/>
      <selection pane="bottomRight" activeCell="D179" sqref="D179:F17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1265</v>
      </c>
      <c r="N183" s="127" t="s">
        <v>1266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1238</v>
      </c>
      <c r="X183" s="104" t="s">
        <v>386</v>
      </c>
      <c r="Y183" s="129"/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1267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1267</v>
      </c>
      <c r="W188" s="151" t="s">
        <v>1269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1267</v>
      </c>
      <c r="W189" s="151" t="s">
        <v>1269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1267</v>
      </c>
      <c r="W190" s="151" t="s">
        <v>1270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1271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1272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1107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1274</v>
      </c>
      <c r="X209" s="104" t="s">
        <v>381</v>
      </c>
      <c r="Y209" s="129"/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1275</v>
      </c>
      <c r="X210" s="104" t="s">
        <v>381</v>
      </c>
      <c r="Y210" s="129"/>
      <c r="Z210" s="104"/>
      <c r="AA210" s="234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/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1276</v>
      </c>
      <c r="X213" s="104" t="s">
        <v>381</v>
      </c>
      <c r="Y213" s="129"/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0.125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1277</v>
      </c>
      <c r="X214" s="104" t="s">
        <v>381</v>
      </c>
      <c r="Y214" s="129"/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1278</v>
      </c>
      <c r="X215" s="104" t="s">
        <v>381</v>
      </c>
      <c r="Y215" s="129"/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1279</v>
      </c>
      <c r="X217" s="104" t="s">
        <v>386</v>
      </c>
      <c r="Y217" s="129"/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t="23.25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714</v>
      </c>
      <c r="G218" s="142" t="str">
        <f>IF(D218="","*",VLOOKUP(F218,BS_ATIVIDADE[],3,FALSE))</f>
        <v>AMV</v>
      </c>
      <c r="H218" s="106" t="s">
        <v>558</v>
      </c>
      <c r="I218" s="106" t="s">
        <v>558</v>
      </c>
      <c r="J218" s="105">
        <v>92</v>
      </c>
      <c r="K218" s="105">
        <v>107.98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8" s="127" t="s">
        <v>367</v>
      </c>
      <c r="O218" s="106">
        <v>6.25E-2</v>
      </c>
      <c r="P218" s="106">
        <v>0.45833333333333331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1280</v>
      </c>
      <c r="X218" s="104" t="s">
        <v>386</v>
      </c>
      <c r="Y218" s="129"/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PDM - AMV - JACARÉ</v>
      </c>
      <c r="AJ218" s="9" t="str">
        <f>IF(BS_CONTROLE[[#This Row],[Atividade]]=0, "-", BS_CONTROLE[[#This Row],[Atividade]])</f>
        <v>PDM - AMV - JACARÉ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ZPT</v>
      </c>
      <c r="AN218" s="105" t="str">
        <f>IF(BS_CONTROLE[[#This Row],[SB]]=0, "-", BS_CONTROLE[[#This Row],[SB]])</f>
        <v>ZPT2</v>
      </c>
      <c r="AO218" s="105">
        <f>IF(BS_CONTROLE[[#This Row],[SUB]]=0, "-", BS_CONTROLE[[#This Row],[SUB]])</f>
        <v>92</v>
      </c>
      <c r="AP218" s="105">
        <f>BS_CONTROLE[[#This Row],[KM - Inicio]]</f>
        <v>107.98</v>
      </c>
      <c r="AQ218" s="105">
        <f>BS_CONTROLE[[#This Row],[KM - Inicio]]</f>
        <v>107.98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/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1281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1282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1282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2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28" operator="equal">
      <formula>"NÃO"</formula>
    </cfRule>
    <cfRule type="cellIs" dxfId="208" priority="11629" operator="equal">
      <formula>"SIM"</formula>
    </cfRule>
  </conditionalFormatting>
  <conditionalFormatting sqref="AZ6:AZ1001">
    <cfRule type="expression" dxfId="207" priority="54084">
      <formula>#REF!=1</formula>
    </cfRule>
  </conditionalFormatting>
  <conditionalFormatting sqref="BE6:BE1001 AY6:AY1001 U6:U1001">
    <cfRule type="cellIs" dxfId="206" priority="54068" operator="equal">
      <formula>"ERRO"</formula>
    </cfRule>
  </conditionalFormatting>
  <conditionalFormatting sqref="BQ6:BQ1001">
    <cfRule type="cellIs" dxfId="205" priority="54063" operator="equal">
      <formula>"Produção e Intervalo"</formula>
    </cfRule>
    <cfRule type="cellIs" dxfId="204" priority="54064" operator="equal">
      <formula>"Aderente"</formula>
    </cfRule>
    <cfRule type="cellIs" dxfId="203" priority="54065" operator="equal">
      <formula>"Intervalo"</formula>
    </cfRule>
    <cfRule type="cellIs" dxfId="202" priority="54066" operator="equal">
      <formula>"Produção"</formula>
    </cfRule>
    <cfRule type="cellIs" dxfId="201" priority="54067" operator="equal">
      <formula>"ERRO"</formula>
    </cfRule>
  </conditionalFormatting>
  <conditionalFormatting sqref="BR6:BS1001">
    <cfRule type="cellIs" dxfId="200" priority="54045" operator="equal">
      <formula>"*"</formula>
    </cfRule>
    <cfRule type="cellIs" dxfId="199" priority="54046" operator="greaterThanOrEqual">
      <formula>1</formula>
    </cfRule>
    <cfRule type="cellIs" dxfId="198" priority="54047" operator="lessThan">
      <formula>1</formula>
    </cfRule>
  </conditionalFormatting>
  <conditionalFormatting sqref="BK949 BK81 BK83:BK84 BK101 BK67 BK69 BK72:BK73 BJ9:BJ1001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1" operator="equal">
      <formula>"OPORTUNIDADE"</formula>
    </cfRule>
  </conditionalFormatting>
  <conditionalFormatting sqref="Y6:Z39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H6:BH8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39" operator="equal">
      <formula>"OPORTUNIDADE"</formula>
    </cfRule>
  </conditionalFormatting>
  <conditionalFormatting sqref="Y44:Z44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48:Z52">
    <cfRule type="cellIs" dxfId="191" priority="136" operator="equal">
      <formula>"OPORTUNIDADE"</formula>
    </cfRule>
  </conditionalFormatting>
  <conditionalFormatting sqref="Y48:Z52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68:Z68">
    <cfRule type="cellIs" dxfId="188" priority="130" operator="equal">
      <formula>"OPORTUNIDADE"</formula>
    </cfRule>
  </conditionalFormatting>
  <conditionalFormatting sqref="Y68:Z6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75:Z75">
    <cfRule type="cellIs" dxfId="185" priority="127" operator="equal">
      <formula>"OPORTUNIDADE"</formula>
    </cfRule>
  </conditionalFormatting>
  <conditionalFormatting sqref="Y75:Z75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77:Z78">
    <cfRule type="cellIs" dxfId="182" priority="124" operator="equal">
      <formula>"OPORTUNIDADE"</formula>
    </cfRule>
  </conditionalFormatting>
  <conditionalFormatting sqref="Y77:Z7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81:Z81">
    <cfRule type="cellIs" dxfId="179" priority="121" operator="equal">
      <formula>"OPORTUNIDADE"</formula>
    </cfRule>
  </conditionalFormatting>
  <conditionalFormatting sqref="Y81:Z8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82:Z82">
    <cfRule type="cellIs" dxfId="176" priority="118" operator="equal">
      <formula>"OPORTUNIDADE"</formula>
    </cfRule>
  </conditionalFormatting>
  <conditionalFormatting sqref="Y82:Z82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91:Z91">
    <cfRule type="cellIs" dxfId="173" priority="115" operator="equal">
      <formula>"OPORTUNIDADE"</formula>
    </cfRule>
  </conditionalFormatting>
  <conditionalFormatting sqref="Y91:Z9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93:Z93">
    <cfRule type="cellIs" dxfId="170" priority="112" operator="equal">
      <formula>"OPORTUNIDADE"</formula>
    </cfRule>
  </conditionalFormatting>
  <conditionalFormatting sqref="Y93:Z93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5:Z95">
    <cfRule type="cellIs" dxfId="167" priority="109" operator="equal">
      <formula>"OPORTUNIDADE"</formula>
    </cfRule>
  </conditionalFormatting>
  <conditionalFormatting sqref="Y95:Z95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6:Z97">
    <cfRule type="cellIs" dxfId="164" priority="106" operator="equal">
      <formula>"OPORTUNIDADE"</formula>
    </cfRule>
  </conditionalFormatting>
  <conditionalFormatting sqref="Y96:Z97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95:BK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5">
      <iconSet showValue="0">
        <cfvo type="percent" val="0"/>
        <cfvo type="num" val="1"/>
        <cfvo type="num" val="1" gte="0"/>
      </iconSet>
    </cfRule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49" operator="equal">
      <formula>"OPORTUNIDADE"</formula>
    </cfRule>
  </conditionalFormatting>
  <conditionalFormatting sqref="Z173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6" operator="equal">
      <formula>"OPORTUNIDADE"</formula>
    </cfRule>
  </conditionalFormatting>
  <conditionalFormatting sqref="Y201:Z20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202:Z202">
    <cfRule type="cellIs" dxfId="155" priority="3" operator="equal">
      <formula>"OPORTUNIDADE"</formula>
    </cfRule>
  </conditionalFormatting>
  <conditionalFormatting sqref="Y202:Z20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1283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1284</v>
      </c>
      <c r="C4" s="160" t="s">
        <v>1285</v>
      </c>
      <c r="D4" s="160" t="s">
        <v>1286</v>
      </c>
      <c r="E4" s="160" t="s">
        <v>1287</v>
      </c>
      <c r="F4" s="160" t="s">
        <v>4</v>
      </c>
      <c r="G4" s="160" t="s">
        <v>1288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1289</v>
      </c>
      <c r="C6" s="161">
        <v>407867</v>
      </c>
      <c r="D6" s="161" t="s">
        <v>1290</v>
      </c>
      <c r="E6" s="161" t="s">
        <v>789</v>
      </c>
      <c r="F6" s="161" t="s">
        <v>1291</v>
      </c>
      <c r="G6" s="162"/>
    </row>
    <row r="7" spans="2:7">
      <c r="B7" s="161" t="s">
        <v>1292</v>
      </c>
      <c r="C7" s="161">
        <v>293644</v>
      </c>
      <c r="D7" s="161" t="s">
        <v>1293</v>
      </c>
      <c r="E7" s="161" t="s">
        <v>789</v>
      </c>
      <c r="F7" s="161" t="s">
        <v>1291</v>
      </c>
      <c r="G7" s="162"/>
    </row>
    <row r="8" spans="2:7">
      <c r="B8" s="161" t="s">
        <v>1294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1295</v>
      </c>
      <c r="C9" s="161">
        <v>256790</v>
      </c>
      <c r="D9" s="161" t="s">
        <v>1296</v>
      </c>
      <c r="E9" s="161" t="s">
        <v>790</v>
      </c>
      <c r="F9" s="161" t="s">
        <v>1297</v>
      </c>
      <c r="G9" s="162">
        <v>46357</v>
      </c>
    </row>
    <row r="10" spans="2:7">
      <c r="B10" s="161" t="s">
        <v>1298</v>
      </c>
      <c r="C10" s="161">
        <v>265193</v>
      </c>
      <c r="D10" s="161" t="s">
        <v>1299</v>
      </c>
      <c r="E10" s="161" t="s">
        <v>791</v>
      </c>
      <c r="F10" s="161" t="s">
        <v>1072</v>
      </c>
      <c r="G10" s="161" t="s">
        <v>1300</v>
      </c>
    </row>
    <row r="11" spans="2:7">
      <c r="B11" s="161" t="s">
        <v>1301</v>
      </c>
      <c r="C11" s="161">
        <v>293716</v>
      </c>
      <c r="D11" s="161" t="s">
        <v>1302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1303</v>
      </c>
      <c r="C12" s="161">
        <v>257258</v>
      </c>
      <c r="D12" s="161" t="s">
        <v>1304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1305</v>
      </c>
      <c r="C13" s="161">
        <v>371147</v>
      </c>
      <c r="D13" s="161" t="s">
        <v>1306</v>
      </c>
      <c r="E13" s="161" t="s">
        <v>792</v>
      </c>
      <c r="F13" s="161" t="s">
        <v>128</v>
      </c>
      <c r="G13" s="161" t="s">
        <v>1300</v>
      </c>
    </row>
    <row r="14" spans="2:7">
      <c r="B14" s="161" t="s">
        <v>1307</v>
      </c>
      <c r="C14" s="161">
        <v>259230</v>
      </c>
      <c r="D14" s="161" t="s">
        <v>1308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1309</v>
      </c>
      <c r="C15" s="161">
        <v>370705</v>
      </c>
      <c r="D15" s="161"/>
      <c r="E15" s="161" t="s">
        <v>792</v>
      </c>
      <c r="F15" s="161" t="s">
        <v>128</v>
      </c>
      <c r="G15" s="161" t="s">
        <v>1300</v>
      </c>
    </row>
    <row r="16" spans="2:7">
      <c r="B16" s="161" t="s">
        <v>1310</v>
      </c>
      <c r="C16" s="161">
        <v>258542</v>
      </c>
      <c r="D16" s="161" t="s">
        <v>1311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1312</v>
      </c>
      <c r="C17" s="161">
        <v>257050</v>
      </c>
      <c r="D17" s="161" t="s">
        <v>1313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1314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1315</v>
      </c>
      <c r="D4" s="163" t="s">
        <v>1316</v>
      </c>
      <c r="E4" s="163" t="s">
        <v>1317</v>
      </c>
      <c r="F4" s="160" t="s">
        <v>1318</v>
      </c>
      <c r="G4" s="163" t="s">
        <v>1319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1321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1322</v>
      </c>
      <c r="G9" s="167" t="s">
        <v>1323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1320</v>
      </c>
      <c r="G10" s="167"/>
    </row>
    <row r="11" spans="2:7">
      <c r="B11" s="167" t="s">
        <v>1324</v>
      </c>
      <c r="C11" s="167">
        <v>9038</v>
      </c>
      <c r="D11" s="168">
        <v>46085</v>
      </c>
      <c r="E11" s="167">
        <v>10520</v>
      </c>
      <c r="F11" s="169" t="s">
        <v>1325</v>
      </c>
      <c r="G11" s="167"/>
    </row>
    <row r="12" spans="2:7">
      <c r="B12" s="167" t="s">
        <v>709</v>
      </c>
      <c r="C12" s="167" t="s">
        <v>1326</v>
      </c>
      <c r="D12" s="168">
        <v>46066</v>
      </c>
      <c r="E12" s="167">
        <v>9500</v>
      </c>
      <c r="F12" s="169" t="s">
        <v>1327</v>
      </c>
      <c r="G12" s="167"/>
    </row>
    <row r="13" spans="2:7">
      <c r="B13" s="167" t="s">
        <v>709</v>
      </c>
      <c r="C13" s="167" t="s">
        <v>1328</v>
      </c>
      <c r="D13" s="168">
        <v>46066</v>
      </c>
      <c r="E13" s="167">
        <v>10500</v>
      </c>
      <c r="F13" s="169" t="s">
        <v>1327</v>
      </c>
      <c r="G13" s="167"/>
    </row>
    <row r="14" spans="2:7">
      <c r="B14" s="167" t="s">
        <v>709</v>
      </c>
      <c r="C14" s="167" t="s">
        <v>1329</v>
      </c>
      <c r="D14" s="168">
        <v>46066</v>
      </c>
      <c r="E14" s="167">
        <v>9000</v>
      </c>
      <c r="F14" s="169" t="s">
        <v>1327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947</v>
      </c>
      <c r="D2" s="76" t="s">
        <v>949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*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*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1338</v>
      </c>
      <c r="V1" s="226"/>
      <c r="W1" s="226"/>
    </row>
    <row r="2" spans="1:23" ht="15" customHeight="1">
      <c r="A2" s="87" t="s">
        <v>1339</v>
      </c>
      <c r="B2" s="87" t="s">
        <v>1340</v>
      </c>
      <c r="C2" s="87" t="s">
        <v>376</v>
      </c>
      <c r="D2" s="88" t="s">
        <v>962</v>
      </c>
      <c r="E2" s="88" t="s">
        <v>4</v>
      </c>
      <c r="F2" s="88" t="s">
        <v>1341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1342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0.125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PDM - AMV - JACARÉ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ZPT</v>
      </c>
      <c r="L215" s="139" t="str">
        <f>IF(SP_SUL!N218="","*",SP_SUL!N218)</f>
        <v>ZPT2</v>
      </c>
      <c r="M215" s="140">
        <f>IF(SP_SUL!J218="","*",SP_SUL!J218)</f>
        <v>92</v>
      </c>
      <c r="N215" s="144">
        <f>IF(SP_SUL!K218="","*",SP_SUL!K218)</f>
        <v>107.98</v>
      </c>
      <c r="O215" s="144" t="str">
        <f>IF(SP_SUL!L218="","*",SP_SUL!L218)</f>
        <v>-</v>
      </c>
      <c r="P215" s="143">
        <f>IF(SP_SUL!O218="","*",SP_SUL!O218)</f>
        <v>6.25E-2</v>
      </c>
      <c r="Q215" s="143">
        <f>IF(SP_SUL!P218="","*",SP_SUL!P218)</f>
        <v>0.45833333333333331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PDM - Substituição de jacaré (Obs: liberação para inversão de rota de ZDR1 para ZPT2, intervalo para ser realizado na sombra do intervalo da modernização);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1343</v>
      </c>
      <c r="D5" s="228"/>
      <c r="E5" s="228"/>
      <c r="F5" s="228"/>
      <c r="G5" s="228"/>
      <c r="H5" s="228"/>
      <c r="I5" s="228"/>
      <c r="J5" s="229"/>
      <c r="K5" s="230" t="s">
        <v>1344</v>
      </c>
      <c r="L5" s="231"/>
      <c r="M5" s="231"/>
      <c r="N5" s="231"/>
      <c r="O5" s="232" t="s">
        <v>1345</v>
      </c>
      <c r="P5" s="233"/>
    </row>
    <row r="6" spans="1:16" s="74" customFormat="1" ht="15" customHeight="1">
      <c r="A6" s="66" t="s">
        <v>1341</v>
      </c>
      <c r="B6" s="75" t="s">
        <v>1340</v>
      </c>
      <c r="C6" s="76" t="s">
        <v>962</v>
      </c>
      <c r="D6" s="77" t="s">
        <v>963</v>
      </c>
      <c r="E6" s="76" t="s">
        <v>1346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1347</v>
      </c>
      <c r="M6" s="80" t="s">
        <v>576</v>
      </c>
      <c r="N6" s="81" t="s">
        <v>957</v>
      </c>
      <c r="O6" s="158" t="s">
        <v>1000</v>
      </c>
      <c r="P6" s="133" t="s">
        <v>1348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0.125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ZPT</v>
      </c>
      <c r="H218" s="116">
        <f>IF(SP_SUL!K218="","*",SP_SUL!K218)</f>
        <v>107.98</v>
      </c>
      <c r="I218" s="113">
        <f>IF(SP_SUL!O218="","*",SP_SUL!O218)</f>
        <v>6.25E-2</v>
      </c>
      <c r="J218" s="113">
        <f>IF(SP_SUL!P218="","*",SP_SUL!P218)</f>
        <v>0.45833333333333331</v>
      </c>
      <c r="K218" s="83" t="str">
        <f>IF(SP_SUL!AK218="","*",SP_SUL!AK218)</f>
        <v>-</v>
      </c>
      <c r="L218" s="83" t="str">
        <f>IF(SP_SUL!AM218="","*",SP_SUL!AM218)</f>
        <v>ZPT</v>
      </c>
      <c r="M218" s="83">
        <f>IF(SP_SUL!AP218="","*",SP_SUL!AP218)</f>
        <v>107.98</v>
      </c>
      <c r="N218" s="83" t="str">
        <f>IF(SP_SUL!AM218="","*",SP_SUL!AM218)</f>
        <v>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2026-03-05T18:18:15Z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