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03" documentId="8_{B6337239-1A00-434D-AAD0-422EA1FEB5AE}" xr6:coauthVersionLast="47" xr6:coauthVersionMax="47" xr10:uidLastSave="{94ED8DAD-7150-4ECF-AE16-8197736D23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" i="1" l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8" i="1" l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<sst xmlns="http://schemas.openxmlformats.org/spreadsheetml/2006/main" count="4951" uniqueCount="1243">
  <si>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</si>
  <si>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</si>
  <si>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</si>
  <si>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</si>
  <si>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</si>
  <si>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</si>
  <si>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</si>
  <si>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</si>
  <si>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</si>
  <si>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</si>
  <si>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</si>
  <si>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</si>
  <si>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</si>
  <si>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</si>
  <si>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</si>
  <si>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</si>
  <si>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</si>
  <si>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</si>
  <si>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</si>
  <si>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</si>
  <si>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</si>
  <si>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</si>
  <si>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</si>
  <si>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</si>
  <si>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</si>
  <si>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</si>
  <si>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</si>
  <si>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</si>
  <si>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</si>
  <si>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</si>
  <si>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</si>
  <si>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</si>
  <si>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</si>
  <si>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</si>
  <si>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</si>
  <si>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</si>
  <si>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</si>
  <si>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</si>
  <si>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</si>
  <si>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</si>
  <si>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</si>
  <si>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</si>
  <si>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</si>
  <si>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</si>
  <si>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</si>
  <si>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</si>
  <si>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</si>
  <si>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</si>
  <si>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</si>
  <si>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</si>
  <si>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</si>
  <si>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</si>
  <si>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</si>
  <si>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</si>
  <si>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</si>
  <si>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</si>
  <si>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</si>
  <si>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</si>
  <si>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</si>
  <si>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</si>
  <si>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</si>
  <si>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</si>
  <si>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</si>
  <si>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</si>
  <si>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</si>
  <si>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</si>
  <si>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</si>
  <si>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</si>
  <si>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</si>
  <si>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</si>
  <si>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</si>
  <si>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</si>
  <si>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</si>
  <si>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</si>
  <si>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</si>
  <si>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</si>
  <si>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</si>
  <si>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</si>
  <si>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</si>
  <si>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</si>
  <si>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</si>
  <si>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</si>
  <si>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</si>
  <si>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</si>
  <si>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</si>
  <si>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</si>
  <si>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</si>
  <si>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</si>
  <si>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</si>
  <si>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</si>
  <si>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</si>
  <si>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</si>
  <si>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</si>
  <si>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</si>
  <si>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</si>
  <si>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</si>
  <si>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</si>
  <si>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</si>
  <si>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</si>
  <si>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</si>
  <si>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</si>
  <si>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</si>
  <si>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</si>
  <si>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</si>
  <si>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</si>
  <si>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</si>
  <si>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</si>
  <si>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</si>
  <si>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</si>
  <si>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</si>
  <si>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</si>
  <si>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</si>
  <si>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</si>
  <si>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</si>
  <si>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</si>
  <si>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</si>
  <si>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</si>
  <si>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</si>
  <si>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</si>
  <si>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</si>
  <si>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</si>
  <si>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</si>
  <si>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</si>
  <si>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</si>
  <si>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</si>
  <si>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</si>
  <si>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</si>
  <si>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</si>
  <si>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</si>
  <si>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</si>
  <si>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</si>
  <si>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</si>
  <si>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</si>
  <si>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</si>
  <si>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</si>
  <si>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</si>
  <si>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</si>
  <si>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</si>
  <si>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</si>
  <si>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</si>
  <si>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</si>
  <si>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</si>
  <si>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</si>
  <si>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</si>
  <si>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</si>
  <si>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</si>
  <si>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</si>
  <si>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</si>
  <si>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</si>
  <si>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</si>
  <si>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</si>
  <si>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</si>
  <si>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</si>
  <si>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</si>
  <si>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</si>
  <si>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</si>
  <si>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</si>
  <si>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</si>
  <si>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</si>
  <si>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</si>
  <si>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</si>
  <si>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</si>
  <si>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</si>
  <si>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</si>
  <si>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</si>
  <si>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</si>
  <si>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</si>
  <si>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</si>
  <si>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</si>
  <si>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</si>
  <si>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</si>
  <si>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</si>
  <si>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</si>
  <si>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</si>
  <si>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</si>
  <si>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</si>
  <si>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</si>
  <si>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</si>
  <si>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</si>
  <si>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</si>
  <si>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</si>
  <si>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</si>
  <si>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</si>
  <si>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</si>
  <si>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</si>
  <si>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</si>
  <si>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</si>
  <si>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</si>
  <si>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</si>
  <si>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</si>
  <si>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</si>
  <si>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</si>
  <si>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</si>
  <si>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</si>
  <si>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</si>
  <si>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</si>
  <si>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</si>
  <si>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</si>
  <si>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</si>
  <si>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</si>
  <si>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</si>
  <si>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</si>
  <si>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</si>
  <si>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</si>
  <si>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</si>
  <si>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</si>
  <si>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</si>
  <si>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</si>
  <si>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</si>
  <si>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</si>
  <si>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</si>
  <si>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</si>
  <si>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</si>
  <si>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</si>
  <si>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</si>
  <si>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</si>
  <si>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</si>
  <si>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</si>
  <si>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</si>
  <si>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</si>
  <si>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</si>
  <si>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</si>
  <si>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</si>
  <si>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</si>
  <si>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</si>
  <si>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</si>
  <si>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</si>
  <si>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</si>
  <si>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</si>
  <si>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</si>
  <si>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</si>
  <si>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</si>
  <si>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</si>
  <si>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</si>
  <si>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</si>
  <si>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</si>
  <si>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</si>
  <si>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</si>
  <si>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</si>
  <si>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</si>
  <si>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</si>
  <si>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</si>
  <si>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</si>
  <si>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</si>
  <si>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</si>
  <si>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</si>
  <si>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</si>
  <si>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</si>
  <si>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</si>
  <si>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</si>
  <si>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</si>
  <si>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</si>
  <si>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</si>
  <si>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</si>
  <si>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</si>
  <si>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</si>
  <si>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</si>
  <si>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</si>
  <si>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</si>
  <si>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</si>
  <si>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</si>
  <si>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</si>
  <si>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</si>
  <si>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</si>
  <si>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</si>
  <si>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</si>
  <si>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</si>
  <si>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</si>
  <si>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</si>
  <si>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</si>
  <si>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</si>
  <si>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</si>
  <si>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</si>
  <si>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</si>
  <si>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</si>
  <si>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</si>
  <si>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</si>
  <si>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</si>
  <si>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</si>
  <si>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</si>
  <si>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</si>
  <si>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</si>
  <si>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</si>
  <si>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</si>
  <si>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</si>
  <si>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</si>
  <si>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</si>
  <si>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</si>
  <si>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</si>
  <si>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</si>
  <si>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</si>
  <si>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</si>
  <si>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</si>
  <si>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</si>
  <si>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</si>
  <si>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</si>
  <si>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</si>
  <si>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</si>
  <si>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</si>
  <si>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</si>
  <si>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</si>
  <si>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</si>
  <si>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</si>
  <si>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</si>
  <si>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</si>
  <si>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</si>
  <si>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</si>
  <si>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</si>
  <si>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</si>
  <si>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</si>
  <si>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</si>
  <si>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</si>
  <si>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</si>
  <si>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</si>
  <si>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</si>
  <si>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</si>
  <si>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</si>
  <si>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</si>
  <si>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</si>
  <si>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</si>
  <si>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</si>
  <si>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</si>
  <si>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</si>
  <si>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</si>
  <si>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</si>
  <si>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</si>
  <si>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</si>
  <si>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</si>
  <si>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</si>
  <si>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</si>
  <si>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</si>
  <si>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</si>
  <si>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</si>
  <si>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</si>
  <si>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</si>
  <si>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</si>
  <si>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</si>
  <si>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</si>
  <si>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</si>
  <si>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</si>
  <si>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</si>
  <si>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</si>
  <si>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</si>
  <si>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</si>
  <si>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</si>
  <si>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</si>
  <si>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</si>
  <si>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</si>
  <si>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</si>
  <si>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</si>
  <si>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</si>
  <si>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</si>
  <si>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</si>
  <si>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</si>
  <si>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</si>
  <si>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</si>
  <si>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</si>
  <si>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</si>
  <si>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</si>
  <si>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</si>
  <si>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</si>
  <si>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</si>
  <si>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</si>
  <si>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</si>
  <si>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</si>
  <si>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</si>
  <si>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</si>
  <si>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</si>
  <si>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</si>
  <si>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</si>
  <si>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</si>
  <si>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</si>
  <si>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</si>
  <si>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</si>
  <si>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</si>
  <si>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</si>
  <si>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</si>
  <si>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</si>
  <si>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</si>
  <si>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</si>
  <si>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</si>
  <si>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</si>
  <si>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</si>
  <si>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</si>
  <si>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</si>
  <si>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</si>
  <si>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</si>
  <si>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</si>
  <si>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</si>
  <si>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</si>
  <si>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</si>
  <si>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</si>
  <si>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</si>
  <si>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</si>
  <si>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</si>
  <si>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</si>
  <si>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</si>
  <si>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</si>
  <si>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</si>
  <si>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</si>
  <si>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</si>
  <si>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</si>
  <si>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</si>
  <si>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</si>
  <si>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</si>
  <si>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</si>
  <si>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</si>
  <si>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</si>
  <si>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</si>
  <si>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</si>
  <si>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</si>
  <si>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</si>
  <si>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</si>
  <si>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</si>
  <si>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</si>
  <si>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</si>
  <si>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</si>
  <si>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</si>
  <si>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</si>
  <si>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</si>
  <si>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</si>
  <si>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</si>
  <si>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</si>
  <si>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</si>
  <si>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</si>
  <si>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</si>
  <si>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</si>
  <si>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</si>
  <si>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</si>
  <si>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</si>
  <si>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</si>
  <si>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</si>
  <si>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</si>
  <si>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</si>
  <si>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</si>
  <si>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</si>
  <si>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</si>
  <si>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</si>
  <si>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</si>
  <si>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</si>
  <si>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</si>
  <si>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</si>
  <si>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</si>
  <si>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</si>
  <si>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</si>
  <si>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</si>
  <si>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</si>
  <si>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</si>
  <si>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</si>
  <si>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</si>
  <si>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</si>
  <si>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</si>
  <si>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</si>
  <si>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</si>
  <si>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</si>
  <si>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</si>
  <si>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</si>
  <si>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</si>
  <si>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</si>
  <si>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</si>
  <si>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</si>
  <si>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</si>
  <si>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</si>
  <si>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</si>
  <si>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</si>
  <si>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</si>
  <si>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</si>
  <si>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</si>
  <si>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</si>
  <si>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</si>
  <si>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</si>
  <si>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</si>
  <si>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</si>
  <si>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</si>
  <si>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</si>
  <si>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</si>
  <si>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</si>
  <si>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</si>
  <si>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</si>
  <si>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</si>
  <si>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</si>
  <si>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</si>
  <si>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</si>
  <si>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</si>
  <si>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</si>
  <si>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</si>
  <si>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</si>
  <si>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</si>
  <si>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</si>
  <si>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</si>
  <si>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</si>
  <si>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</si>
  <si>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</si>
  <si>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</si>
  <si>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</si>
  <si>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</si>
  <si>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</si>
  <si>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</si>
  <si>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</si>
  <si>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</si>
  <si>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</si>
  <si>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</si>
  <si>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</si>
  <si>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</si>
  <si>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</si>
  <si>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</si>
  <si>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</si>
  <si>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</si>
  <si>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</si>
  <si>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</si>
  <si>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</si>
  <si>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</si>
  <si>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</si>
  <si>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</si>
  <si>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</si>
  <si>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</si>
  <si>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</si>
  <si>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</si>
  <si>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</si>
  <si>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</si>
  <si>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</si>
  <si>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</si>
  <si>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</si>
  <si>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</si>
  <si>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</si>
  <si>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</si>
  <si>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</si>
  <si>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</si>
  <si>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</si>
  <si>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</si>
  <si>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</si>
  <si>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</si>
  <si>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</si>
  <si>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</si>
  <si>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</si>
  <si>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</si>
  <si>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</si>
  <si>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</si>
  <si>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</si>
  <si>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</si>
  <si>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</si>
  <si>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</si>
  <si>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</si>
  <si>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</si>
  <si>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</si>
  <si>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</si>
  <si>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</si>
  <si>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</si>
  <si>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</si>
  <si>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</si>
  <si>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</si>
  <si>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</si>
  <si>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</si>
  <si>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</si>
  <si>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</si>
  <si>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</si>
  <si>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</si>
  <si>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</si>
  <si>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</si>
  <si>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</si>
  <si>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</si>
  <si>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</si>
  <si>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</si>
  <si>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</si>
  <si>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</si>
  <si>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</si>
  <si>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</si>
  <si>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</si>
  <si>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</si>
  <si>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</si>
  <si>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</si>
  <si>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</si>
  <si>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</si>
  <si>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</si>
  <si>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</si>
  <si>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</si>
  <si>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</si>
  <si>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</si>
  <si>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</si>
  <si>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</si>
  <si>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</si>
  <si>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</si>
  <si>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</si>
  <si>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</si>
  <si>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</si>
  <si>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</si>
  <si>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</si>
  <si>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</si>
  <si>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</si>
  <si>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</si>
  <si>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</si>
  <si>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</si>
  <si>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</si>
  <si>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</si>
  <si>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</si>
  <si>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</si>
  <si>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</si>
  <si>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</si>
  <si>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</si>
  <si>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</si>
  <si>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</si>
  <si>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</si>
  <si>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</si>
  <si>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</si>
  <si>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</si>
  <si>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</si>
  <si>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</si>
  <si>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</si>
  <si>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</si>
  <si>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</si>
  <si>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</si>
  <si>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</si>
  <si>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</si>
  <si>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</si>
  <si>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</si>
  <si>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</si>
  <si>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</si>
  <si>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</si>
  <si>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</si>
  <si>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</si>
  <si>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</si>
  <si>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</si>
  <si>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</si>
  <si>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</si>
  <si>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</si>
  <si>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</si>
  <si>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</si>
  <si>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</si>
  <si>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</si>
  <si>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</si>
  <si>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</si>
  <si>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</si>
  <si>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</si>
  <si>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</si>
  <si>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</si>
  <si>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</si>
  <si>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</si>
  <si>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</si>
  <si>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</si>
  <si>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</si>
  <si>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</si>
  <si>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</si>
  <si>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</si>
  <si>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</si>
  <si>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</si>
  <si>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</si>
  <si>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</si>
  <si>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</si>
  <si>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</si>
  <si>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</si>
  <si>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</si>
  <si>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</si>
  <si>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</si>
  <si>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</si>
  <si>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</si>
  <si>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</si>
  <si>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</si>
  <si>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</si>
  <si>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</si>
  <si>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</si>
  <si>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</si>
  <si>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</si>
  <si>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</si>
  <si>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</si>
  <si>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</si>
  <si>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</si>
  <si>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</si>
  <si>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</si>
  <si>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</si>
  <si>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</si>
  <si>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</si>
  <si>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</si>
  <si>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</si>
  <si>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</si>
  <si>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</si>
  <si>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</si>
  <si>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</si>
  <si>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</si>
  <si>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</si>
  <si>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</si>
  <si>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</si>
  <si>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</si>
  <si>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</si>
  <si>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</si>
  <si>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</si>
  <si>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</si>
  <si>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</si>
  <si>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</si>
  <si>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</si>
  <si>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</si>
  <si>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</si>
  <si>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</si>
  <si>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</si>
  <si>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</si>
  <si>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</si>
  <si>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</si>
  <si>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</si>
  <si>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</si>
  <si>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</si>
  <si>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</si>
  <si>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</si>
  <si>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</si>
  <si>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</si>
  <si>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</si>
  <si>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</si>
  <si>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</si>
  <si>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</si>
  <si>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</si>
  <si>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</si>
  <si>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</si>
  <si>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</si>
  <si>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</si>
  <si>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</si>
  <si>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</si>
  <si>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</si>
  <si>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</si>
  <si>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</si>
  <si>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</si>
  <si>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</si>
  <si>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</si>
  <si>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</si>
  <si>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</si>
  <si>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</si>
  <si>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</si>
  <si>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</si>
  <si>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</si>
  <si>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</si>
  <si>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</si>
  <si>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</si>
  <si>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</si>
  <si>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</si>
  <si>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</si>
  <si>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</si>
  <si>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</si>
  <si>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</si>
  <si>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</si>
  <si>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</si>
  <si>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</si>
  <si>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</si>
  <si>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</si>
  <si>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</si>
  <si>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</si>
  <si>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</si>
  <si>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</si>
  <si>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</si>
  <si>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</si>
  <si>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</si>
  <si>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</si>
  <si>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</si>
  <si>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</si>
  <si>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</si>
  <si>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</si>
  <si>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</si>
  <si>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</si>
  <si>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</si>
  <si>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</si>
  <si>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</si>
  <si>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</si>
  <si>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</si>
  <si>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</si>
  <si>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</si>
  <si>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</si>
  <si>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</si>
  <si>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</si>
  <si>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</si>
  <si>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</si>
  <si>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</si>
  <si>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</si>
  <si>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</si>
  <si>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</si>
  <si>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</si>
  <si>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</si>
  <si>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</si>
  <si>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</si>
  <si>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</si>
  <si>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</si>
  <si>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</si>
  <si>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</si>
  <si>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</si>
  <si>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</si>
  <si>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</si>
  <si>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</si>
  <si>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</si>
  <si>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</si>
  <si>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</si>
  <si>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</si>
  <si>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</si>
  <si>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</si>
  <si>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</si>
  <si>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</si>
  <si>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</si>
  <si>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</si>
  <si>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</si>
  <si>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</si>
  <si>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</si>
  <si>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</si>
  <si>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</si>
  <si>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</si>
  <si>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</si>
  <si>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</si>
  <si>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</si>
  <si>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</si>
  <si>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</si>
  <si>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</si>
  <si>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</si>
  <si>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</si>
  <si>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</si>
  <si>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</si>
  <si>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</si>
  <si>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</si>
  <si>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</si>
  <si>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</si>
  <si>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</si>
  <si>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</si>
  <si>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</si>
  <si>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</si>
  <si>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</si>
  <si>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</si>
  <si>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</si>
  <si>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</si>
  <si>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</si>
  <si>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</si>
  <si>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</si>
  <si>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</si>
  <si>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</si>
  <si>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</si>
  <si>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</si>
  <si>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</si>
  <si>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</si>
  <si>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</si>
  <si>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</si>
  <si>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</si>
  <si>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</si>
  <si>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</si>
  <si>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</si>
  <si>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</si>
  <si>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</si>
  <si>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</si>
  <si>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</si>
  <si>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</si>
  <si>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</si>
  <si>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</si>
  <si>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</si>
  <si>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</si>
  <si>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</si>
  <si>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</si>
  <si>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</si>
  <si>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</si>
  <si>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</si>
  <si>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</si>
  <si>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</si>
  <si>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</si>
  <si>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</si>
  <si>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</si>
  <si>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</si>
  <si>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</si>
  <si>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</si>
  <si>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</si>
  <si>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</si>
  <si>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</si>
  <si>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</si>
  <si>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</si>
  <si>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</si>
  <si>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</si>
  <si>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</si>
  <si>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</si>
  <si>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</si>
  <si>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</si>
  <si>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</si>
  <si>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</si>
  <si>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</si>
  <si>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</si>
  <si>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</si>
  <si>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</si>
  <si>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</si>
  <si>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</si>
  <si>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</si>
  <si>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</si>
  <si>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</si>
  <si>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</si>
  <si>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</si>
  <si>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</si>
  <si>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</si>
  <si>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</si>
  <si>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</si>
  <si>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</si>
  <si>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</si>
  <si>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</si>
  <si>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</si>
  <si>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</si>
  <si>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</si>
  <si>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</si>
  <si>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</si>
  <si>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</si>
  <si>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</si>
  <si>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</si>
  <si>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</si>
  <si>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</si>
  <si>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</si>
  <si>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</si>
  <si>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</si>
  <si>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</si>
  <si>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</si>
  <si>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</si>
  <si>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</si>
  <si>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</si>
  <si>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</si>
  <si>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</si>
  <si>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</si>
  <si>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</si>
  <si>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</si>
  <si>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</si>
  <si>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</si>
  <si>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</si>
  <si>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</si>
  <si>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</si>
  <si>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</si>
  <si>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</si>
  <si>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</si>
  <si>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</si>
  <si>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</si>
  <si>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</si>
  <si>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</si>
  <si>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</si>
  <si>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</si>
  <si>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</si>
  <si>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</si>
  <si>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</si>
  <si>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</si>
  <si>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</si>
  <si>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</si>
  <si>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</si>
  <si>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</si>
  <si>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</si>
  <si>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</si>
  <si>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</si>
  <si>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</si>
  <si>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</si>
  <si>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</si>
  <si>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</si>
  <si>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</si>
  <si>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</si>
  <si>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</si>
  <si>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</si>
  <si>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</si>
  <si>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</si>
  <si>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</si>
  <si>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</si>
  <si>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</si>
  <si>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</si>
  <si>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</si>
  <si>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</si>
  <si>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</si>
  <si>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</si>
  <si>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</si>
  <si>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</si>
  <si>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</si>
  <si>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</si>
  <si>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</si>
  <si>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</si>
  <si>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</si>
  <si>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</si>
  <si>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</si>
  <si>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</si>
  <si>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</si>
  <si>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</si>
  <si>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</si>
  <si>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</si>
  <si>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</si>
  <si>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</si>
  <si>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</si>
  <si>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</si>
  <si>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</si>
  <si>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</si>
  <si>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</si>
  <si>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</si>
  <si>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</si>
  <si>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</si>
  <si>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</si>
  <si>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</si>
  <si>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</si>
  <si>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</si>
  <si>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</si>
  <si>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</si>
  <si>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</si>
  <si>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</si>
  <si>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</si>
  <si>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</si>
  <si>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</si>
  <si>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</si>
  <si>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</si>
  <si>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</si>
  <si>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</si>
  <si>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</si>
  <si>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</si>
  <si>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</si>
  <si>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</si>
  <si>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</si>
  <si>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</si>
  <si>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</si>
  <si>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</si>
  <si>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</si>
  <si>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</si>
  <si>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</si>
  <si>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</si>
  <si>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</si>
  <si>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</si>
  <si>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</si>
  <si>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</si>
  <si>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</si>
  <si>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</si>
  <si>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</si>
  <si>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</si>
  <si>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</si>
  <si>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</si>
  <si>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</si>
  <si>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</si>
  <si>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</si>
  <si>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</si>
  <si>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</si>
  <si>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</si>
  <si>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</si>
  <si>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</si>
  <si>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</si>
  <si>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</si>
  <si>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</si>
  <si>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</si>
  <si>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</si>
  <si>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</si>
  <si>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</si>
  <si>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</si>
  <si>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</si>
  <si>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</si>
  <si>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</si>
  <si>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</si>
  <si>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</si>
  <si>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</si>
  <si>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</si>
  <si>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</si>
  <si>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</si>
  <si>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</si>
  <si>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</si>
  <si>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</si>
  <si>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</si>
  <si>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</si>
  <si>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</si>
  <si>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</si>
  <si>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</si>
  <si>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</si>
  <si>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</si>
  <si>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</si>
  <si>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</si>
  <si>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</si>
  <si>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</si>
  <si>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</si>
  <si>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</si>
  <si>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</si>
  <si>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</si>
  <si>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</si>
  <si>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</si>
  <si>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</si>
  <si>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</si>
  <si>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</si>
  <si>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</si>
  <si>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</si>
  <si>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</si>
  <si>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</si>
  <si>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</si>
  <si>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</si>
  <si>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</si>
  <si>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</si>
  <si>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</si>
  <si>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</si>
  <si>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</si>
  <si>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</si>
  <si>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</si>
  <si>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</si>
  <si>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</si>
  <si>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</si>
  <si>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</si>
  <si>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</si>
  <si>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</si>
  <si>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</si>
  <si>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</si>
  <si>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</si>
  <si>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</si>
  <si>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</si>
  <si>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</si>
  <si>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</si>
  <si>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</si>
  <si>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</si>
  <si>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</si>
  <si>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</si>
  <si>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</si>
  <si>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</si>
  <si>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</si>
  <si>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</si>
  <si>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</si>
  <si>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</si>
  <si>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</si>
  <si>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</si>
  <si>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</si>
  <si>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</si>
  <si>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</si>
  <si>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</si>
  <si>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</si>
  <si>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</si>
  <si>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</si>
  <si>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</si>
  <si>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</si>
  <si>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</si>
  <si>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</si>
  <si>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</si>
  <si>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</si>
  <si>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</si>
  <si>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</si>
  <si>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</si>
  <si>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</si>
  <si>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</si>
  <si>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</si>
  <si>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</si>
  <si>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</si>
  <si>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</si>
  <si>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</si>
  <si>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</si>
  <si>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</si>
  <si>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</si>
  <si>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</si>
  <si>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</si>
  <si>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</si>
  <si>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</si>
  <si>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</si>
  <si>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</si>
  <si>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</si>
  <si>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</si>
  <si>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</si>
  <si>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</si>
  <si>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</si>
  <si>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</si>
  <si>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</si>
  <si>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</si>
  <si>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</si>
  <si>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</si>
  <si>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</si>
  <si>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</si>
  <si>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</si>
  <si>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</si>
  <si>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</si>
  <si>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</si>
  <si>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</si>
  <si>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</si>
  <si>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</si>
  <si>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</si>
  <si>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</si>
  <si>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</si>
  <si>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</si>
  <si>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</si>
  <si>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</si>
  <si>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</si>
  <si>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</si>
  <si>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aguardando chegada no km de trabalho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</si>
  <si>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</si>
  <si>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</si>
  <si>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</si>
  <si>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</si>
  <si>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</si>
  <si>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</si>
  <si>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</si>
  <si>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</si>
  <si>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</si>
  <si>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</si>
  <si>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</si>
  <si>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</si>
  <si>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</si>
  <si>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MC1 08h39 / previsão de faixa após u53</t>
  </si>
  <si>
    <t xml:space="preserve">MC1 08h39 / autorizado entrada na via 09h27 / Em deslocamento para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</si>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</sst>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6" activePane="bottomRight" state="frozen"/>
      <selection pane="bottomRight" activeCell="B70" sqref="B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1174</v>
      </c>
      <c r="BK38" s="17" t="s">
        <v>1175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1176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1178</v>
      </c>
      <c r="W39" s="339" t="s">
        <v>1179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1180</v>
      </c>
      <c r="BK39" s="17" t="s">
        <v>1181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1178</v>
      </c>
      <c r="W40" s="174" t="s">
        <v>1182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1183</v>
      </c>
      <c r="BK40" s="17" t="s">
        <v>1181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1178</v>
      </c>
      <c r="W41" s="174" t="s">
        <v>1184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1185</v>
      </c>
      <c r="BK41" s="17" t="s">
        <v>1181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1178</v>
      </c>
      <c r="W42" s="174" t="s">
        <v>1186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1187</v>
      </c>
      <c r="BK42" s="17" t="s">
        <v>1181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1188</v>
      </c>
      <c r="W43" s="174" t="s">
        <v>1189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1190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1192</v>
      </c>
      <c r="BL45" s="16"/>
      <c r="BM45" s="15" t="s">
        <v>865</v>
      </c>
      <c r="BN45" s="15" t="s">
        <v>865</v>
      </c>
      <c r="BO45" s="166" t="s">
        <v>865</v>
      </c>
      <c r="BP45" s="17" t="s">
        <v>1192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1193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1195</v>
      </c>
      <c r="W46" s="339" t="s">
        <v>1196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1197</v>
      </c>
      <c r="BK46" s="17" t="s">
        <v>1198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1195</v>
      </c>
      <c r="W47" s="276" t="s">
        <v>1199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1200</v>
      </c>
      <c r="BK47" s="17" t="s">
        <v>1198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1195</v>
      </c>
      <c r="W48" s="276" t="s">
        <v>1199</v>
      </c>
      <c r="X48" s="219" t="s">
        <v>830</v>
      </c>
      <c r="Y48" s="159" t="s">
        <v>829</v>
      </c>
      <c r="Z48" s="159"/>
      <c r="AA48" s="218" t="s">
        <v>1201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1202</v>
      </c>
      <c r="BK48" s="381" t="s">
        <v>1198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1203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1205</v>
      </c>
      <c r="J50" s="218">
        <v>54</v>
      </c>
      <c r="K50" s="218">
        <v>105</v>
      </c>
      <c r="L50" s="84" t="s">
        <v>487</v>
      </c>
      <c r="M50" s="205" t="s">
        <v>1206</v>
      </c>
      <c r="N50" s="205" t="s">
        <v>1207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1208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1209</v>
      </c>
      <c r="BK50" s="17" t="s">
        <v>1210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1212</v>
      </c>
      <c r="BK51" s="17" t="s">
        <v>1213</v>
      </c>
      <c r="BL51" s="16"/>
      <c r="BM51" s="15" t="s">
        <v>865</v>
      </c>
      <c r="BN51" s="15" t="s">
        <v>865</v>
      </c>
      <c r="BO51" s="166" t="s">
        <v>865</v>
      </c>
      <c r="BP51" s="17" t="s">
        <v>1213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1214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A7445993</v>
      </c>
      <c r="B55" s="172">
        <v>45993</v>
      </c>
      <c r="C55" s="8">
        <f>IF(BS_CONTROLE[[#This Row],[DATA]]="","",WEEKNUM(BS_CONTROLE[[#This Row],[DATA]]))</f>
        <v>49</v>
      </c>
      <c r="D55" s="52" t="s">
        <v>606</v>
      </c>
      <c r="E55" s="309">
        <v>50</v>
      </c>
      <c r="F55" s="173" t="s">
        <v>509</v>
      </c>
      <c r="G55" s="9" t="str">
        <f>IF(D55="","*",VLOOKUP(F55,BS_ATIVIDADE[#All],3,FALSE))</f>
        <v>DETECÇÃO</v>
      </c>
      <c r="H55" s="174" t="s">
        <v>1215</v>
      </c>
      <c r="I55" s="174" t="s">
        <v>246</v>
      </c>
      <c r="J55" s="218">
        <v>56</v>
      </c>
      <c r="K55" s="218">
        <v>256</v>
      </c>
      <c r="L55" s="84" t="s">
        <v>487</v>
      </c>
      <c r="M55" s="205" t="s">
        <v>1216</v>
      </c>
      <c r="N55" s="205" t="s">
        <v>1217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BASE_MAPA!$D$2:$D$359, BASE_MAPA!$I$2:$I$359), "ERRO")</f>
        <v>ZGA</v>
      </c>
      <c r="V55" s="276" t="s">
        <v>1126</v>
      </c>
      <c r="W55" s="174" t="s">
        <v>1218</v>
      </c>
      <c r="X55" s="219" t="s">
        <v>830</v>
      </c>
      <c r="Y55" s="159"/>
      <c r="Z55" s="159"/>
      <c r="AA55" s="84">
        <v>1</v>
      </c>
      <c r="AB55" s="71" t="s">
        <v>826</v>
      </c>
      <c r="AC55" s="71" t="s">
        <v>821</v>
      </c>
      <c r="AD55" s="174">
        <v>0.375</v>
      </c>
      <c r="AE55" s="84">
        <v>6296</v>
      </c>
      <c r="AF55" s="84" t="s">
        <v>487</v>
      </c>
      <c r="AG55" s="84" t="s">
        <v>487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73" t="str">
        <f>IF(BS_CONTROLE[[#This Row],[Local - Partida]]=0, "-", BS_CONTROLE[[#This Row],[Local - Partida]])</f>
        <v>ZBVZQB</v>
      </c>
      <c r="AL55" s="273" t="str">
        <f>IF(BS_CONTROLE[[#This Row],[Local - Encerramento]]=0, "-", BS_CONTROLE[[#This Row],[Local - Encerramento]])</f>
        <v>ZYU2</v>
      </c>
      <c r="AM55" s="273" t="str">
        <f>IF(BS_CONTROLE[[#This Row],[Entre - Estações]]=0, "-", BS_CONTROLE[[#This Row],[Entre - Estações]])</f>
        <v>ZQBZBV-ZYU</v>
      </c>
      <c r="AN55" s="273" t="str">
        <f>IF(BS_CONTROLE[[#This Row],[SB]]=0, "-", BS_CONTROLE[[#This Row],[SB]])</f>
        <v>ZQBZBVZYU</v>
      </c>
      <c r="AO55" s="274">
        <f>IF(BS_CONTROLE[[#This Row],[SUB]]=0, "-", BS_CONTROLE[[#This Row],[SUB]])</f>
        <v>56</v>
      </c>
      <c r="AP55" s="275">
        <f>IF(BS_CONTROLE[[#This Row],[KM - Inicio]]=0, "-", BS_CONTROLE[[#This Row],[KM - Inicio]])</f>
        <v>256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BASE_MAPA!$D$2:$D$359, BASE_MAPA!$I$2:$I$359), "ERRO")</f>
        <v>ZGA</v>
      </c>
      <c r="BF55" s="276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W5945993</v>
      </c>
      <c r="B56" s="172">
        <v>45993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V8945993</v>
      </c>
      <c r="B57" s="172">
        <v>45993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(TMA-677)45993</v>
      </c>
      <c r="B58" s="172">
        <v>45993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(TP-730)45993</v>
      </c>
      <c r="B59" s="172">
        <v>45993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(TP-780)45993</v>
      </c>
      <c r="B60" s="172">
        <v>45993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(TF-701)45993</v>
      </c>
      <c r="B61" s="172">
        <v>45993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N5745993</v>
      </c>
      <c r="B62" s="172">
        <v>45993</v>
      </c>
      <c r="C62" s="8">
        <f>IF(BS_CONTROLE[[#This Row],[DATA]]="","",WEEKNUM(BS_CONTROLE[[#This Row],[DATA]]))</f>
        <v>49</v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1219</v>
      </c>
      <c r="J62" s="218">
        <v>49</v>
      </c>
      <c r="K62" s="218">
        <v>185</v>
      </c>
      <c r="L62" s="84"/>
      <c r="M62" s="205" t="s">
        <v>1220</v>
      </c>
      <c r="N62" s="205" t="s">
        <v>1221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1222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(TF-513)45993</v>
      </c>
      <c r="B64" s="172">
        <v>45993</v>
      </c>
      <c r="C64" s="8">
        <f>IF(BS_CONTROLE[[#This Row],[DATA]]="","",WEEKNUM(BS_CONTROLE[[#This Row],[DATA]]))</f>
        <v>49</v>
      </c>
      <c r="D64" s="52" t="s">
        <v>766</v>
      </c>
      <c r="E64" s="309">
        <v>59</v>
      </c>
      <c r="F64" s="173" t="s">
        <v>677</v>
      </c>
      <c r="G64" s="9" t="str">
        <f>IF(D64="","*",VLOOKUP(F64,BS_ATIVIDADE[#All],3,FALSE))</f>
        <v>TRILHO - SUBSTITUIÇÂO</v>
      </c>
      <c r="H64" s="174" t="s">
        <v>487</v>
      </c>
      <c r="I64" s="174" t="s">
        <v>487</v>
      </c>
      <c r="J64" s="218">
        <v>55</v>
      </c>
      <c r="K64" s="218">
        <v>87.4</v>
      </c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BASE_MAPA!$D$2:$D$359, BASE_MAPA!$I$2:$I$359), "ERRO")</f>
        <v>ZKE</v>
      </c>
      <c r="V64" s="199" t="s">
        <v>1106</v>
      </c>
      <c r="W64" s="174" t="s">
        <v>1166</v>
      </c>
      <c r="X64" s="219" t="s">
        <v>835</v>
      </c>
      <c r="Y64" s="159"/>
      <c r="Z64" s="159"/>
      <c r="AA64" s="84" t="s">
        <v>487</v>
      </c>
      <c r="AB64" s="71" t="s">
        <v>487</v>
      </c>
      <c r="AC64" s="71" t="s">
        <v>487</v>
      </c>
      <c r="AD64" s="174" t="s">
        <v>487</v>
      </c>
      <c r="AE64" s="84" t="s">
        <v>487</v>
      </c>
      <c r="AF64" s="84" t="s">
        <v>487</v>
      </c>
      <c r="AG64" s="84" t="s">
        <v>487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ZKE-ZWW</v>
      </c>
      <c r="AN64" s="273" t="str">
        <f>IF(BS_CONTROLE[[#This Row],[SB]]=0, "-", BS_CONTROLE[[#This Row],[SB]])</f>
        <v>ZWW2</v>
      </c>
      <c r="AO64" s="274">
        <f>IF(BS_CONTROLE[[#This Row],[SUB]]=0, "-", BS_CONTROLE[[#This Row],[SUB]])</f>
        <v>55</v>
      </c>
      <c r="AP64" s="275">
        <f>IF(BS_CONTROLE[[#This Row],[KM - Inicio]]=0, "-", BS_CONTROLE[[#This Row],[KM - Inicio]])</f>
        <v>87.4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BASE_MAPA!$D$2:$D$359, BASE_MAPA!$I$2:$I$359), "ERRO")</f>
        <v>ZKE</v>
      </c>
      <c r="BF64" s="276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(TP-681)45993</v>
      </c>
      <c r="B65" s="172">
        <v>45993</v>
      </c>
      <c r="C65" s="8">
        <f>IF(BS_CONTROLE[[#This Row],[DATA]]="","",WEEKNUM(BS_CONTROLE[[#This Row],[DATA]]))</f>
        <v>49</v>
      </c>
      <c r="D65" s="52" t="s">
        <v>755</v>
      </c>
      <c r="E65" s="309">
        <v>60</v>
      </c>
      <c r="F65" s="173" t="s">
        <v>566</v>
      </c>
      <c r="G65" s="9" t="str">
        <f>IF(D65="","*",VLOOKUP(F65,BS_ATIVIDADE[#All],3,FALSE))</f>
        <v>LIMPEZA LASTRO</v>
      </c>
      <c r="H65" s="174" t="s">
        <v>487</v>
      </c>
      <c r="I65" s="174" t="s">
        <v>487</v>
      </c>
      <c r="J65" s="218">
        <v>55</v>
      </c>
      <c r="K65" s="218">
        <v>157</v>
      </c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BASE_MAPA!$D$2:$D$359, BASE_MAPA!$I$2:$I$359), "ERRO")</f>
        <v>ZKE</v>
      </c>
      <c r="V65" s="199" t="s">
        <v>1106</v>
      </c>
      <c r="W65" s="174" t="s">
        <v>1101</v>
      </c>
      <c r="X65" s="219" t="s">
        <v>835</v>
      </c>
      <c r="Y65" s="159"/>
      <c r="Z65" s="159"/>
      <c r="AA65" s="84" t="s">
        <v>487</v>
      </c>
      <c r="AB65" s="71" t="s">
        <v>487</v>
      </c>
      <c r="AC65" s="71" t="s">
        <v>487</v>
      </c>
      <c r="AD65" s="174" t="s">
        <v>487</v>
      </c>
      <c r="AE65" s="84" t="s">
        <v>487</v>
      </c>
      <c r="AF65" s="84" t="s">
        <v>487</v>
      </c>
      <c r="AG65" s="84" t="s">
        <v>487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ZEJ-ZEV</v>
      </c>
      <c r="AN65" s="273">
        <f>IF(BS_CONTROLE[[#This Row],[SB]]=0, "-", BS_CONTROLE[[#This Row],[SB]])</f>
        <v>1571562</v>
      </c>
      <c r="AO65" s="274">
        <f>IF(BS_CONTROLE[[#This Row],[SUB]]=0, "-", BS_CONTROLE[[#This Row],[SUB]])</f>
        <v>55</v>
      </c>
      <c r="AP65" s="275">
        <f>IF(BS_CONTROLE[[#This Row],[KM - Inicio]]=0, "-", BS_CONTROLE[[#This Row],[KM - Inicio]])</f>
        <v>157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BASE_MAPA!$D$2:$D$359, BASE_MAPA!$I$2:$I$359), "ERRO")</f>
        <v>ZKE</v>
      </c>
      <c r="BF65" s="276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(TP-512)45993</v>
      </c>
      <c r="B68" s="172">
        <v>45993</v>
      </c>
      <c r="C68" s="8">
        <f>IF(BS_CONTROLE[[#This Row],[DATA]]="","",WEEKNUM(BS_CONTROLE[[#This Row],[DATA]]))</f>
        <v>49</v>
      </c>
      <c r="D68" s="52" t="s">
        <v>733</v>
      </c>
      <c r="E68" s="309">
        <v>63</v>
      </c>
      <c r="F68" s="173" t="s">
        <v>621</v>
      </c>
      <c r="G68" s="9" t="str">
        <f>IF(D68="","*",VLOOKUP(F68,BS_ATIVIDADE[#All],3,FALSE))</f>
        <v>MODERNIZAÇÃO</v>
      </c>
      <c r="H68" s="174" t="s">
        <v>487</v>
      </c>
      <c r="I68" s="174" t="s">
        <v>487</v>
      </c>
      <c r="J68" s="218">
        <v>55</v>
      </c>
      <c r="K68" s="218">
        <v>122.196</v>
      </c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BASE_MAPA!$D$2:$D$359, BASE_MAPA!$I$2:$I$359), "ERRO")</f>
        <v>ZKE</v>
      </c>
      <c r="V68" s="199" t="s">
        <v>1178</v>
      </c>
      <c r="W68" s="276" t="s">
        <v>1113</v>
      </c>
      <c r="X68" s="219" t="s">
        <v>835</v>
      </c>
      <c r="Y68" s="159"/>
      <c r="Z68" s="159"/>
      <c r="AA68" s="84" t="s">
        <v>487</v>
      </c>
      <c r="AB68" s="71" t="s">
        <v>487</v>
      </c>
      <c r="AC68" s="71"/>
      <c r="AD68" s="174" t="s">
        <v>487</v>
      </c>
      <c r="AE68" s="84" t="s">
        <v>487</v>
      </c>
      <c r="AF68" s="84" t="s">
        <v>487</v>
      </c>
      <c r="AG68" s="84" t="s">
        <v>487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ZWI-ZYQ</v>
      </c>
      <c r="AN68" s="273">
        <f>IF(BS_CONTROLE[[#This Row],[SB]]=0, "-", BS_CONTROLE[[#This Row],[SB]])</f>
        <v>1231212</v>
      </c>
      <c r="AO68" s="274">
        <f>IF(BS_CONTROLE[[#This Row],[SUB]]=0, "-", BS_CONTROLE[[#This Row],[SUB]])</f>
        <v>55</v>
      </c>
      <c r="AP68" s="275">
        <f>IF(BS_CONTROLE[[#This Row],[KM - Inicio]]=0, "-", BS_CONTROLE[[#This Row],[KM - Inicio]])</f>
        <v>122.196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BASE_MAPA!$D$2:$D$359, BASE_MAPA!$I$2:$I$359), "ERRO")</f>
        <v>ZKE</v>
      </c>
      <c r="BF68" s="276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(TP-869)45993</v>
      </c>
      <c r="B69" s="172">
        <v>45993</v>
      </c>
      <c r="C69" s="8">
        <f>IF(BS_CONTROLE[[#This Row],[DATA]]="","",WEEKNUM(BS_CONTROLE[[#This Row],[DATA]]))</f>
        <v>49</v>
      </c>
      <c r="D69" s="52" t="s">
        <v>744</v>
      </c>
      <c r="E69" s="309">
        <v>64</v>
      </c>
      <c r="F69" s="173" t="s">
        <v>621</v>
      </c>
      <c r="G69" s="9" t="str">
        <f>IF(D69="","*",VLOOKUP(F69,BS_ATIVIDADE[#All],3,FALSE))</f>
        <v>MODERNIZAÇÃO</v>
      </c>
      <c r="H69" s="174" t="s">
        <v>487</v>
      </c>
      <c r="I69" s="174" t="s">
        <v>487</v>
      </c>
      <c r="J69" s="218">
        <v>55</v>
      </c>
      <c r="K69" s="218">
        <v>122.199</v>
      </c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BASE_MAPA!$D$2:$D$359, BASE_MAPA!$I$2:$I$359), "ERRO")</f>
        <v>ZKE</v>
      </c>
      <c r="V69" s="199" t="s">
        <v>1178</v>
      </c>
      <c r="W69" s="276" t="s">
        <v>1113</v>
      </c>
      <c r="X69" s="219" t="s">
        <v>835</v>
      </c>
      <c r="Y69" s="159"/>
      <c r="Z69" s="159"/>
      <c r="AA69" s="84" t="s">
        <v>487</v>
      </c>
      <c r="AB69" s="71" t="s">
        <v>487</v>
      </c>
      <c r="AC69" s="71" t="s">
        <v>487</v>
      </c>
      <c r="AD69" s="174" t="s">
        <v>487</v>
      </c>
      <c r="AE69" s="84" t="s">
        <v>487</v>
      </c>
      <c r="AF69" s="84" t="s">
        <v>487</v>
      </c>
      <c r="AG69" s="84" t="s">
        <v>487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ZWI-ZYQ</v>
      </c>
      <c r="AN69" s="273">
        <f>IF(BS_CONTROLE[[#This Row],[SB]]=0, "-", BS_CONTROLE[[#This Row],[SB]])</f>
        <v>1231212</v>
      </c>
      <c r="AO69" s="274">
        <f>IF(BS_CONTROLE[[#This Row],[SUB]]=0, "-", BS_CONTROLE[[#This Row],[SUB]])</f>
        <v>55</v>
      </c>
      <c r="AP69" s="275">
        <f>IF(BS_CONTROLE[[#This Row],[KM - Inicio]]=0, "-", BS_CONTROLE[[#This Row],[KM - Inicio]])</f>
        <v>122.199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BASE_MAPA!$D$2:$D$359, BASE_MAPA!$I$2:$I$359), "ERRO")</f>
        <v>ZKE</v>
      </c>
      <c r="BF69" s="276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(TP-809)45993</v>
      </c>
      <c r="B70" s="172">
        <v>45993</v>
      </c>
      <c r="C70" s="8">
        <f>IF(BS_CONTROLE[[#This Row],[DATA]]="","",WEEKNUM(BS_CONTROLE[[#This Row],[DATA]]))</f>
        <v>49</v>
      </c>
      <c r="D70" s="52" t="s">
        <v>795</v>
      </c>
      <c r="E70" s="310">
        <v>65</v>
      </c>
      <c r="F70" s="173" t="s">
        <v>621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BASE_MAPA!$D$2:$D$359, BASE_MAPA!$I$2:$I$359), "ERRO")</f>
        <v>ZKE</v>
      </c>
      <c r="V70" s="199" t="s">
        <v>1178</v>
      </c>
      <c r="W70" s="276" t="s">
        <v>1113</v>
      </c>
      <c r="X70" s="219" t="s">
        <v>835</v>
      </c>
      <c r="Y70" s="159"/>
      <c r="Z70" s="159"/>
      <c r="AA70" s="84" t="s">
        <v>487</v>
      </c>
      <c r="AB70" s="71"/>
      <c r="AC70" s="71" t="s">
        <v>487</v>
      </c>
      <c r="AD70" s="174" t="s">
        <v>487</v>
      </c>
      <c r="AE70" s="84" t="s">
        <v>487</v>
      </c>
      <c r="AF70" s="84" t="s">
        <v>487</v>
      </c>
      <c r="AG70" s="84" t="s">
        <v>487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ZWI-ZYQ</v>
      </c>
      <c r="AN70" s="273">
        <f>IF(BS_CONTROLE[[#This Row],[SB]]=0, "-", BS_CONTROLE[[#This Row],[SB]])</f>
        <v>1231212</v>
      </c>
      <c r="AO70" s="274">
        <f>IF(BS_CONTROLE[[#This Row],[SUB]]=0, "-", BS_CONTROLE[[#This Row],[SUB]])</f>
        <v>55</v>
      </c>
      <c r="AP70" s="275">
        <f>IF(BS_CONTROLE[[#This Row],[KM - Inicio]]=0, "-", BS_CONTROLE[[#This Row],[KM - Inicio]])</f>
        <v>122.2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BASE_MAPA!$D$2:$D$359, BASE_MAPA!$I$2:$I$359), "ERRO")</f>
        <v>ZKE</v>
      </c>
      <c r="BF70" s="276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450" name="Range1_9_1"/>
    <protectedRange sqref="V29:Y30 X6:Y28 X31:Y35 V36:Y50 V52:Y54 X51:Y51 X56:Y61 V61:W61 V62:Y67 W55:Y55 V71:Y450 V68:V70 X68:Y70" name="Range1_11_1"/>
    <protectedRange sqref="Z29:AD30 Z6:Z28 Z31:Z32 Z43:AD46 Z40:Z42 Z49:AD50 Z47:Z48 Z52:AD55 Z51 Z33:AD39 Z56:Z57 Z58:AD450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" name="Range1_16_2"/>
    <protectedRange sqref="O7:Q7 P8:P9 O27:Q27 O20:Q20 O25:Q25 O14:Q14 P33:P34 P58:P59" name="Range1_17_2"/>
    <protectedRange sqref="J6:K6 J31:K31 J56:K56" name="Range1_16_11"/>
    <protectedRange sqref="O6:Q6 O31:Q31 O56:Q56" name="Range1_17_11"/>
    <protectedRange sqref="V6:V7 V19 V31:V32 V51 V55:V57" name="Range1_18_1_1"/>
    <protectedRange sqref="W6 W15:W17 W19 W23 W28 W31 W51 W56 W68:W70" name="Range1_18_4"/>
    <protectedRange sqref="AA6:AE7 AA19:AE20 AA31:AE32 AA51:AE51 AA56:AE57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1223</v>
      </c>
      <c r="D5" s="368"/>
      <c r="E5" s="368"/>
      <c r="F5" s="368"/>
      <c r="G5" s="368"/>
      <c r="H5" s="368"/>
      <c r="I5" s="368"/>
      <c r="J5" s="369"/>
      <c r="K5" s="370" t="s">
        <v>1224</v>
      </c>
      <c r="L5" s="371"/>
      <c r="M5" s="371"/>
      <c r="N5" s="371"/>
      <c r="O5" s="372" t="s">
        <v>1225</v>
      </c>
      <c r="P5" s="373"/>
      <c r="Q5" s="374"/>
    </row>
    <row r="6" spans="1:17" s="94" customFormat="1" ht="15.75" customHeight="1">
      <c r="A6" s="88" t="s">
        <v>1226</v>
      </c>
      <c r="B6" s="95" t="s">
        <v>1227</v>
      </c>
      <c r="C6" s="96" t="s">
        <v>1042</v>
      </c>
      <c r="D6" s="97" t="s">
        <v>1043</v>
      </c>
      <c r="E6" s="96" t="s">
        <v>1228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1229</v>
      </c>
      <c r="M6" s="140" t="s">
        <v>506</v>
      </c>
      <c r="N6" s="141" t="s">
        <v>1037</v>
      </c>
      <c r="O6" s="247" t="s">
        <v>1080</v>
      </c>
      <c r="P6" s="158"/>
      <c r="Q6" s="194" t="s">
        <v>1230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45993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45993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45993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45993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45993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45993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45993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>
        <f>IF(SP_SUL!B62="","*",SP_SUL!B62)</f>
        <v>45993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45993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45993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45993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45993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45993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1230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1231</v>
      </c>
      <c r="W1" s="380"/>
      <c r="X1" s="380"/>
      <c r="Y1" s="105"/>
    </row>
    <row r="2" spans="1:25" s="101" customFormat="1" ht="11.25" customHeight="1">
      <c r="A2" s="106" t="s">
        <v>1232</v>
      </c>
      <c r="B2" s="106" t="s">
        <v>1227</v>
      </c>
      <c r="C2" s="106" t="s">
        <v>483</v>
      </c>
      <c r="D2" s="107" t="s">
        <v>1042</v>
      </c>
      <c r="E2" s="107" t="s">
        <v>1043</v>
      </c>
      <c r="F2" s="107" t="s">
        <v>1226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1233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45993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85">
        <f>IF(SP_SUL!K55="","*",SP_SUL!K55)</f>
        <v>256</v>
      </c>
      <c r="O53" s="285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45993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45993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45993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45993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45993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45993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>
        <f>IF(SP_SUL!B62="","*",SP_SUL!B62)</f>
        <v>45993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45993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85">
        <f>IF(SP_SUL!K64="","*",SP_SUL!K64)</f>
        <v>87.4</v>
      </c>
      <c r="O62" s="285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45993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85">
        <f>IF(SP_SUL!K65="","*",SP_SUL!K65)</f>
        <v>157</v>
      </c>
      <c r="O63" s="285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45993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85">
        <f>IF(SP_SUL!K68="","*",SP_SUL!K68)</f>
        <v>122.196</v>
      </c>
      <c r="O66" s="285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45993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85">
        <f>IF(SP_SUL!K69="","*",SP_SUL!K69)</f>
        <v>122.199</v>
      </c>
      <c r="O67" s="285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45993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85">
        <f>IF(SP_SUL!K70="","*",SP_SUL!K70)</f>
        <v>122.2</v>
      </c>
      <c r="O68" s="285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1234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1235</v>
      </c>
      <c r="C2" s="96" t="s">
        <v>1027</v>
      </c>
      <c r="D2" s="96" t="s">
        <v>1029</v>
      </c>
      <c r="E2" s="96" t="s">
        <v>1236</v>
      </c>
      <c r="F2" s="96" t="s">
        <v>1237</v>
      </c>
      <c r="G2" s="96" t="s">
        <v>1238</v>
      </c>
      <c r="H2" s="96" t="s">
        <v>1239</v>
      </c>
      <c r="I2" s="96" t="s">
        <v>1240</v>
      </c>
      <c r="J2" s="96" t="s">
        <v>1241</v>
      </c>
      <c r="K2" s="132" t="s">
        <v>1242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45993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45993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45993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45993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45993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45993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45993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>
        <f>IF(SP_SUL!B62="","*",SP_SUL!B62)</f>
        <v>45993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45993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45993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45993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45993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45993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2025-12-02T16:47:18Z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