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75" documentId="8_{B6337239-1A00-434D-AAD0-422EA1FEB5AE}" xr6:coauthVersionLast="47" xr6:coauthVersionMax="47" xr10:uidLastSave="{2FE1589B-D899-4893-8381-0BC66F49BD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563" i="1" l="1"/>
  <c r="BR563" i="1"/>
  <c r="BQ563" i="1"/>
  <c r="BS562" i="1"/>
  <c r="BR562" i="1"/>
  <c r="BQ562" i="1"/>
  <c r="BS561" i="1"/>
  <c r="BR561" i="1"/>
  <c r="BQ561" i="1"/>
  <c r="BS560" i="1"/>
  <c r="BR560" i="1"/>
  <c r="BQ560" i="1"/>
  <c r="BS559" i="1"/>
  <c r="BR559" i="1"/>
  <c r="BQ559" i="1"/>
  <c r="BS557" i="1"/>
  <c r="BR557" i="1"/>
  <c r="BQ557" i="1"/>
  <c r="BS556" i="1"/>
  <c r="BR556" i="1"/>
  <c r="BQ556" i="1"/>
  <c r="BS555" i="1"/>
  <c r="BR555" i="1"/>
  <c r="BQ555" i="1"/>
  <c r="BS554" i="1"/>
  <c r="BR554" i="1"/>
  <c r="BQ554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<sst xmlns="http://schemas.openxmlformats.org/spreadsheetml/2006/main" count="12368" uniqueCount="1818">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</sst>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545" activePane="bottomRight" state="frozen"/>
      <selection pane="bottomRight" activeCell="BS563" sqref="BS563:BS5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TISistema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>
        <v>0.5</v>
      </c>
      <c r="AS550" s="268">
        <v>0.53125</v>
      </c>
      <c r="AT550" s="268">
        <v>0.59375</v>
      </c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6.25E-2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71" t="s">
        <v>1729</v>
      </c>
      <c r="BK550" s="17" t="s">
        <v>1730</v>
      </c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0.75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1731</v>
      </c>
      <c r="BK551" s="17" t="s">
        <v>1731</v>
      </c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1732</v>
      </c>
      <c r="BK552" s="17" t="s">
        <v>1732</v>
      </c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>
        <v>0.4826388888888889</v>
      </c>
      <c r="AT553" s="268">
        <v>0.55208333333333337</v>
      </c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2</v>
      </c>
      <c r="BI553" s="186"/>
      <c r="BJ553" s="272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>IF(AND(BR553&lt;1,BS553&lt;1),"Produção e Intervalo",IF(BR553&lt;1,"Intervalo",IF(BS553&lt;1,"Produção","Aderente")))</f>
        <v>Aderente</v>
      </c>
      <c r="BR553" s="19">
        <f>IF(OR(B553="",F553=""),"*",AY553/P553)</f>
        <v>1.6666666666666674</v>
      </c>
      <c r="BS553" s="19">
        <f>IF(OR(B553="",F553=""),"*",BA553/Q553)</f>
        <v>1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1735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1736</v>
      </c>
      <c r="BK554" s="247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7"/>
      <c r="BQ554" s="13" t="str">
        <f t="shared" ref="BQ554:BQ557" si="57">IF(AND(BR554&lt;1,BS554&lt;1),"Produção e Intervalo",IF(BR554&lt;1,"Intervalo",IF(BS554&lt;1,"Produção","Aderente")))</f>
        <v>Produção e Intervalo</v>
      </c>
      <c r="BR554" s="19">
        <f t="shared" ref="BR554:BR557" si="58">IF(OR(B554="",F554=""),"*",AY554/P554)</f>
        <v>0.66666666666666663</v>
      </c>
      <c r="BS554" s="19">
        <f t="shared" ref="BS554:BS557" si="59">IF(OR(B554="",F554=""),"*",BA554/Q554)</f>
        <v>0</v>
      </c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 t="shared" si="56"/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1739</v>
      </c>
      <c r="BK555" s="247"/>
      <c r="BL555" s="185"/>
      <c r="BM555" s="180"/>
      <c r="BN555" s="180"/>
      <c r="BO555" s="164"/>
      <c r="BP555" s="247"/>
      <c r="BQ555" s="13" t="str">
        <f t="shared" si="57"/>
        <v>Produção e Intervalo</v>
      </c>
      <c r="BR555" s="19">
        <f t="shared" si="58"/>
        <v>0</v>
      </c>
      <c r="BS555" s="19">
        <f t="shared" si="59"/>
        <v>0</v>
      </c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 t="shared" si="56"/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1739</v>
      </c>
      <c r="BK556" s="247"/>
      <c r="BL556" s="185"/>
      <c r="BM556" s="180"/>
      <c r="BN556" s="180"/>
      <c r="BO556" s="164"/>
      <c r="BP556" s="247"/>
      <c r="BQ556" s="13" t="str">
        <f t="shared" si="57"/>
        <v>Produção e Intervalo</v>
      </c>
      <c r="BR556" s="19">
        <f t="shared" si="58"/>
        <v>0</v>
      </c>
      <c r="BS556" s="19">
        <f t="shared" si="59"/>
        <v>0</v>
      </c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 t="shared" si="56"/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1739</v>
      </c>
      <c r="BK557" s="247"/>
      <c r="BL557" s="185"/>
      <c r="BM557" s="180"/>
      <c r="BN557" s="180"/>
      <c r="BO557" s="164"/>
      <c r="BP557" s="247"/>
      <c r="BQ557" s="13" t="str">
        <f t="shared" si="57"/>
        <v>Produção e Intervalo</v>
      </c>
      <c r="BR557" s="19">
        <f t="shared" si="58"/>
        <v>0</v>
      </c>
      <c r="BS557" s="19">
        <f t="shared" si="59"/>
        <v>0</v>
      </c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 t="shared" ref="AY559:AY564" si="60"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1741</v>
      </c>
      <c r="BK559" s="247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1741</v>
      </c>
      <c r="BQ559" s="13" t="str">
        <f t="shared" ref="BQ559:BQ563" si="61">IF(AND(BR559&lt;1,BS559&lt;1),"Produção e Intervalo",IF(BR559&lt;1,"Intervalo",IF(BS559&lt;1,"Produção","Aderente")))</f>
        <v>Produção e Intervalo</v>
      </c>
      <c r="BR559" s="19">
        <f t="shared" ref="BR559:BR563" si="62">IF(OR(B559="",F559=""),"*",AY559/P559)</f>
        <v>0</v>
      </c>
      <c r="BS559" s="19">
        <f t="shared" ref="BS559:BS568" si="63">IF(OR(B559="",F559=""),"*",BA559/Q559)</f>
        <v>0</v>
      </c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1742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 t="shared" si="60"/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1743</v>
      </c>
      <c r="BK560" s="247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1743</v>
      </c>
      <c r="BQ560" s="13" t="str">
        <f t="shared" si="61"/>
        <v>Produção e Intervalo</v>
      </c>
      <c r="BR560" s="19">
        <f t="shared" si="62"/>
        <v>0</v>
      </c>
      <c r="BS560" s="19">
        <f t="shared" si="63"/>
        <v>0</v>
      </c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 t="shared" si="60"/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1744</v>
      </c>
      <c r="BK561" s="247"/>
      <c r="BL561" s="185"/>
      <c r="BM561" s="180"/>
      <c r="BN561" s="180"/>
      <c r="BO561" s="164"/>
      <c r="BP561" s="247"/>
      <c r="BQ561" s="13" t="str">
        <f t="shared" si="61"/>
        <v>Produção</v>
      </c>
      <c r="BR561" s="19">
        <f t="shared" si="62"/>
        <v>1</v>
      </c>
      <c r="BS561" s="19">
        <f t="shared" si="63"/>
        <v>0</v>
      </c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>
        <v>0</v>
      </c>
      <c r="AT562" s="268">
        <v>0</v>
      </c>
      <c r="AU562" s="270"/>
      <c r="AV562" s="270"/>
      <c r="AW562" s="270"/>
      <c r="AX562" s="244"/>
      <c r="AY562" s="183">
        <f t="shared" si="60"/>
        <v>0</v>
      </c>
      <c r="AZ562" s="161"/>
      <c r="BA562" s="245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0</v>
      </c>
      <c r="BI562" s="246"/>
      <c r="BJ562" s="273" t="s">
        <v>1745</v>
      </c>
      <c r="BK562" s="247"/>
      <c r="BL562" s="185"/>
      <c r="BM562" s="180"/>
      <c r="BN562" s="180"/>
      <c r="BO562" s="164"/>
      <c r="BP562" s="247"/>
      <c r="BQ562" s="13" t="str">
        <f t="shared" si="61"/>
        <v>Produção e Intervalo</v>
      </c>
      <c r="BR562" s="19">
        <f t="shared" si="62"/>
        <v>0</v>
      </c>
      <c r="BS562" s="19">
        <f t="shared" si="63"/>
        <v>0</v>
      </c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 t="shared" si="60"/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13" t="str">
        <f t="shared" si="61"/>
        <v>Produção e Intervalo</v>
      </c>
      <c r="BR563" s="19">
        <f t="shared" si="62"/>
        <v>0</v>
      </c>
      <c r="BS563" s="19">
        <f t="shared" si="63"/>
        <v>0</v>
      </c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 t="shared" si="60"/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1746</v>
      </c>
      <c r="BK564" s="247" t="s">
        <v>1746</v>
      </c>
      <c r="BL564" s="185"/>
      <c r="BM564" s="180" t="s">
        <v>678</v>
      </c>
      <c r="BN564" s="180" t="s">
        <v>701</v>
      </c>
      <c r="BO564" s="164" t="s">
        <v>1747</v>
      </c>
      <c r="BP564" s="247" t="s">
        <v>1746</v>
      </c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215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4">
        <v>55</v>
      </c>
      <c r="K567" s="214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t="23.25" hidden="1">
      <c r="A572" s="166" t="str">
        <f>D572&amp;B572</f>
        <v>W5946017</v>
      </c>
      <c r="B572" s="167">
        <v>46017</v>
      </c>
      <c r="C572" s="242"/>
      <c r="D572" s="215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4">
        <v>56</v>
      </c>
      <c r="K572" s="214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215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215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4">
        <v>49</v>
      </c>
      <c r="K573" s="214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215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215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4">
        <v>49</v>
      </c>
      <c r="K574" s="214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215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215" t="s">
        <v>610</v>
      </c>
      <c r="E575" s="29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215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1748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Z3V3</v>
      </c>
      <c r="AL577" s="267" t="str">
        <f>IF(BS_CONTROLE[[#This Row],[Local - Encerramento]]=0, "-", BS_CONTROLE[[#This Row],[Local - Encerramento]])</f>
        <v>ZEM1302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>V8946017</v>
      </c>
      <c r="B582" s="167">
        <v>46017</v>
      </c>
      <c r="C582" s="242"/>
      <c r="D582" s="215" t="s">
        <v>522</v>
      </c>
      <c r="E582" s="299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4">
        <v>55</v>
      </c>
      <c r="K582" s="214">
        <v>134.4</v>
      </c>
      <c r="L582" s="214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8.3333333333333329E-2</v>
      </c>
      <c r="Q582" s="84">
        <v>480</v>
      </c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3" t="s">
        <v>1695</v>
      </c>
      <c r="W582" s="251" t="s">
        <v>1098</v>
      </c>
      <c r="X582" s="243" t="s">
        <v>667</v>
      </c>
      <c r="Y582" s="180"/>
      <c r="Z582" s="180"/>
      <c r="AA582" s="214">
        <v>1</v>
      </c>
      <c r="AB582" s="71" t="s">
        <v>659</v>
      </c>
      <c r="AC582" s="71" t="s">
        <v>654</v>
      </c>
      <c r="AD582" s="301">
        <v>0.33333333333333331</v>
      </c>
      <c r="AE582" s="214">
        <v>6809</v>
      </c>
      <c r="AF582" s="214">
        <v>6239</v>
      </c>
      <c r="AG582" s="214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7" t="str">
        <f>IF(BS_CONTROLE[[#This Row],[Local - Partida]]=0, "-", BS_CONTROLE[[#This Row],[Local - Partida]])</f>
        <v>ZEM1302</v>
      </c>
      <c r="AL582" s="267" t="str">
        <f>IF(BS_CONTROLE[[#This Row],[Local - Encerramento]]=0, "-", BS_CONTROLE[[#This Row],[Local - Encerramento]])</f>
        <v>ZEM1302</v>
      </c>
      <c r="AM582" s="267" t="str">
        <f>IF(BS_CONTROLE[[#This Row],[Entre - Estações]]=0, "-", BS_CONTROLE[[#This Row],[Entre - Estações]])</f>
        <v>ZYQ-ZEM</v>
      </c>
      <c r="AN582" s="267" t="str">
        <f>IF(BS_CONTROLE[[#This Row],[SB]]=0, "-", BS_CONTROLE[[#This Row],[SB]])</f>
        <v>ZEM2</v>
      </c>
      <c r="AO582" s="249">
        <f>IF(BS_CONTROLE[[#This Row],[SUB]]=0, "-", BS_CONTROLE[[#This Row],[SUB]])</f>
        <v>55</v>
      </c>
      <c r="AP582" s="250">
        <f>IF(BS_CONTROLE[[#This Row],[KM - Inicio]]=0, "-", BS_CONTROLE[[#This Row],[KM - Inicio]])</f>
        <v>134.4</v>
      </c>
      <c r="AQ582" s="250">
        <f>IF(BS_CONTROLE[[#This Row],[KM - Fim]]=0, "-", BS_CONTROLE[[#This Row],[KM - Fim]])</f>
        <v>135.19999999999999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51" t="str">
        <f>IF(BS_CONTROLE[[#This Row],[Responsavel pelo boletim]]=0, "-", BS_CONTROLE[[#This Row],[Responsavel pelo boletim]])</f>
        <v>Antonioni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t="92.25" hidden="1">
      <c r="A584" s="166" t="str">
        <f>D584&amp;B584</f>
        <v>W9646017</v>
      </c>
      <c r="B584" s="167">
        <v>46017</v>
      </c>
      <c r="C584" s="242"/>
      <c r="D584" s="243" t="s">
        <v>556</v>
      </c>
      <c r="E584" s="279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5">
        <v>92</v>
      </c>
      <c r="K584" s="225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4" t="s">
        <v>1031</v>
      </c>
      <c r="W584" s="266" t="s">
        <v>1749</v>
      </c>
      <c r="X584" s="243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7" t="str">
        <f>IF(BS_CONTROLE[[#This Row],[Local - Partida]]=0, "-", BS_CONTROLE[[#This Row],[Local - Partida]])</f>
        <v>Z3VZEV</v>
      </c>
      <c r="AL584" s="267" t="str">
        <f>IF(BS_CONTROLE[[#This Row],[Local - Encerramento]]=0, "-", BS_CONTROLE[[#This Row],[Local - Encerramento]])</f>
        <v>Z3VZEV</v>
      </c>
      <c r="AM584" s="267" t="str">
        <f>IF(BS_CONTROLE[[#This Row],[Entre - Estações]]=0, "-", BS_CONTROLE[[#This Row],[Entre - Estações]])</f>
        <v>ZXW-ZEZ</v>
      </c>
      <c r="AN584" s="267" t="str">
        <f>IF(BS_CONTROLE[[#This Row],[SB]]=0, "-", BS_CONTROLE[[#This Row],[SB]])</f>
        <v>K79ZEZ2</v>
      </c>
      <c r="AO584" s="249">
        <f>IF(BS_CONTROLE[[#This Row],[SUB]]=0, "-", BS_CONTROLE[[#This Row],[SUB]])</f>
        <v>92</v>
      </c>
      <c r="AP584" s="250">
        <f>IF(BS_CONTROLE[[#This Row],[KM - Inicio]]=0, "-", BS_CONTROLE[[#This Row],[KM - Inicio]])</f>
        <v>75.183999999999997</v>
      </c>
      <c r="AQ584" s="250">
        <f>IF(BS_CONTROLE[[#This Row],[KM - Fim]]=0, "-", BS_CONTROLE[[#This Row],[KM - Fim]])</f>
        <v>81.828000000000003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51" t="str">
        <f>IF(BS_CONTROLE[[#This Row],[Responsavel pelo boletim]]=0, "-", BS_CONTROLE[[#This Row],[Responsavel pelo boletim]])</f>
        <v>Augusto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t="92.25" hidden="1">
      <c r="A585" s="166" t="str">
        <f>D585&amp;B585</f>
        <v>W6146017</v>
      </c>
      <c r="B585" s="167">
        <v>46017</v>
      </c>
      <c r="C585" s="242"/>
      <c r="D585" s="243" t="s">
        <v>543</v>
      </c>
      <c r="E585" s="279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5">
        <v>92</v>
      </c>
      <c r="K585" s="225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4" t="s">
        <v>1031</v>
      </c>
      <c r="W585" s="266" t="s">
        <v>1749</v>
      </c>
      <c r="X585" s="243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7" t="str">
        <f>IF(BS_CONTROLE[[#This Row],[Local - Partida]]=0, "-", BS_CONTROLE[[#This Row],[Local - Partida]])</f>
        <v>K67ZEV1</v>
      </c>
      <c r="AL585" s="267" t="str">
        <f>IF(BS_CONTROLE[[#This Row],[Local - Encerramento]]=0, "-", BS_CONTROLE[[#This Row],[Local - Encerramento]])</f>
        <v>K67ZEV1</v>
      </c>
      <c r="AM585" s="267" t="str">
        <f>IF(BS_CONTROLE[[#This Row],[Entre - Estações]]=0, "-", BS_CONTROLE[[#This Row],[Entre - Estações]])</f>
        <v>ZXW-ZEZ</v>
      </c>
      <c r="AN585" s="267" t="str">
        <f>IF(BS_CONTROLE[[#This Row],[SB]]=0, "-", BS_CONTROLE[[#This Row],[SB]])</f>
        <v>K79ZEZ2</v>
      </c>
      <c r="AO585" s="249">
        <f>IF(BS_CONTROLE[[#This Row],[SUB]]=0, "-", BS_CONTROLE[[#This Row],[SUB]])</f>
        <v>92</v>
      </c>
      <c r="AP585" s="250">
        <f>IF(BS_CONTROLE[[#This Row],[KM - Inicio]]=0, "-", BS_CONTROLE[[#This Row],[KM - Inicio]])</f>
        <v>75.183999999999997</v>
      </c>
      <c r="AQ585" s="250">
        <f>IF(BS_CONTROLE[[#This Row],[KM - Fim]]=0, "-", BS_CONTROLE[[#This Row],[KM - Fim]])</f>
        <v>81.828000000000003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51" t="str">
        <f>IF(BS_CONTROLE[[#This Row],[Responsavel pelo boletim]]=0, "-", BS_CONTROLE[[#This Row],[Responsavel pelo boletim]])</f>
        <v>Augusto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>ANTONI  (TP-720)46017</v>
      </c>
      <c r="B586" s="167">
        <v>46017</v>
      </c>
      <c r="C586" s="242"/>
      <c r="D586" s="215" t="s">
        <v>568</v>
      </c>
      <c r="E586" s="279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5">
        <v>92</v>
      </c>
      <c r="K586" s="225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4" t="s">
        <v>968</v>
      </c>
      <c r="W586" s="352" t="s">
        <v>1489</v>
      </c>
      <c r="X586" s="243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ZDC-ZXW</v>
      </c>
      <c r="AN586" s="267" t="str">
        <f>IF(BS_CONTROLE[[#This Row],[SB]]=0, "-", BS_CONTROLE[[#This Row],[SB]])</f>
        <v>K89ZES2</v>
      </c>
      <c r="AO586" s="249">
        <f>IF(BS_CONTROLE[[#This Row],[SUB]]=0, "-", BS_CONTROLE[[#This Row],[SUB]])</f>
        <v>92</v>
      </c>
      <c r="AP586" s="250">
        <f>IF(BS_CONTROLE[[#This Row],[KM - Inicio]]=0, "-", BS_CONTROLE[[#This Row],[KM - Inicio]])</f>
        <v>87.3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51" t="str">
        <f>IF(BS_CONTROLE[[#This Row],[Responsavel pelo boletim]]=0, "-", BS_CONTROLE[[#This Row],[Responsavel pelo boletim]])</f>
        <v>Moises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>EDSON (TP-719)46017</v>
      </c>
      <c r="B587" s="167">
        <v>46017</v>
      </c>
      <c r="C587" s="242"/>
      <c r="D587" s="215" t="s">
        <v>588</v>
      </c>
      <c r="E587" s="299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5">
        <v>54</v>
      </c>
      <c r="K587" s="225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4" t="s">
        <v>968</v>
      </c>
      <c r="W587" s="172" t="s">
        <v>1130</v>
      </c>
      <c r="X587" s="243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105-ZGP</v>
      </c>
      <c r="AN587" s="267" t="str">
        <f>IF(BS_CONTROLE[[#This Row],[SB]]=0, "-", BS_CONTROLE[[#This Row],[SB]])</f>
        <v>ZGP1</v>
      </c>
      <c r="AO587" s="249">
        <f>IF(BS_CONTROLE[[#This Row],[SUB]]=0, "-", BS_CONTROLE[[#This Row],[SUB]])</f>
        <v>54</v>
      </c>
      <c r="AP587" s="250">
        <f>IF(BS_CONTROLE[[#This Row],[KM - Inicio]]=0, "-", BS_CONTROLE[[#This Row],[KM - Inicio]])</f>
        <v>102.5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51" t="str">
        <f>IF(BS_CONTROLE[[#This Row],[Responsavel pelo boletim]]=0, "-", BS_CONTROLE[[#This Row],[Responsavel pelo boletim]])</f>
        <v>Moises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>JACIANO (TF-674)46017</v>
      </c>
      <c r="B588" s="167">
        <v>46017</v>
      </c>
      <c r="C588" s="242"/>
      <c r="D588" s="215" t="s">
        <v>604</v>
      </c>
      <c r="E588" s="299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4">
        <v>53</v>
      </c>
      <c r="K588" s="214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3" t="s">
        <v>968</v>
      </c>
      <c r="W588" s="251" t="s">
        <v>936</v>
      </c>
      <c r="X588" s="243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PAT-ZGM</v>
      </c>
      <c r="AN588" s="267" t="str">
        <f>IF(BS_CONTROLE[[#This Row],[SB]]=0, "-", BS_CONTROLE[[#This Row],[SB]])</f>
        <v>PAT1102</v>
      </c>
      <c r="AO588" s="249">
        <f>IF(BS_CONTROLE[[#This Row],[SUB]]=0, "-", BS_CONTROLE[[#This Row],[SUB]])</f>
        <v>53</v>
      </c>
      <c r="AP588" s="250">
        <f>IF(BS_CONTROLE[[#This Row],[KM - Inicio]]=0, "-", BS_CONTROLE[[#This Row],[KM - Inicio]])</f>
        <v>109.3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51" t="str">
        <f>IF(BS_CONTROLE[[#This Row],[Responsavel pelo boletim]]=0, "-", BS_CONTROLE[[#This Row],[Responsavel pelo boletim]])</f>
        <v>Moises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>V8546017</v>
      </c>
      <c r="B589" s="167">
        <v>46017</v>
      </c>
      <c r="C589" s="242"/>
      <c r="D589" s="215" t="s">
        <v>512</v>
      </c>
      <c r="E589" s="299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4">
        <v>30</v>
      </c>
      <c r="K589" s="214">
        <v>114.3</v>
      </c>
      <c r="L589" s="214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6.25E-2</v>
      </c>
      <c r="Q589" s="214">
        <v>700</v>
      </c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51" t="s">
        <v>1098</v>
      </c>
      <c r="X589" s="243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7" t="str">
        <f>IF(BS_CONTROLE[[#This Row],[Local - Partida]]=0, "-", BS_CONTROLE[[#This Row],[Local - Partida]])</f>
        <v>109ZPT2</v>
      </c>
      <c r="AL589" s="267" t="str">
        <f>IF(BS_CONTROLE[[#This Row],[Local - Encerramento]]=0, "-", BS_CONTROLE[[#This Row],[Local - Encerramento]])</f>
        <v>ZPTZDR</v>
      </c>
      <c r="AM589" s="267" t="str">
        <f>IF(BS_CONTROLE[[#This Row],[Entre - Estações]]=0, "-", BS_CONTROLE[[#This Row],[Entre - Estações]])</f>
        <v>ZGM1</v>
      </c>
      <c r="AN589" s="267" t="str">
        <f>IF(BS_CONTROLE[[#This Row],[SB]]=0, "-", BS_CONTROLE[[#This Row],[SB]])</f>
        <v>ZGM1</v>
      </c>
      <c r="AO589" s="249">
        <f>IF(BS_CONTROLE[[#This Row],[SUB]]=0, "-", BS_CONTROLE[[#This Row],[SUB]])</f>
        <v>30</v>
      </c>
      <c r="AP589" s="250">
        <f>IF(BS_CONTROLE[[#This Row],[KM - Inicio]]=0, "-", BS_CONTROLE[[#This Row],[KM - Inicio]])</f>
        <v>114.3</v>
      </c>
      <c r="AQ589" s="250">
        <f>IF(BS_CONTROLE[[#This Row],[KM - Fim]]=0, "-", BS_CONTROLE[[#This Row],[KM - Fim]])</f>
        <v>115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51" t="str">
        <f>IF(BS_CONTROLE[[#This Row],[Responsavel pelo boletim]]=0, "-", BS_CONTROLE[[#This Row],[Responsavel pelo boletim]])</f>
        <v>Saulo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7 BR559:BS56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8:BS558 BR56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1750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1751</v>
      </c>
      <c r="E3" s="311" t="s">
        <v>1752</v>
      </c>
      <c r="F3" s="311" t="s">
        <v>1753</v>
      </c>
      <c r="G3" s="316" t="s">
        <v>1754</v>
      </c>
      <c r="H3" s="311" t="s">
        <v>1755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1756</v>
      </c>
      <c r="E5" s="313">
        <v>46013</v>
      </c>
      <c r="F5" s="312">
        <v>7000</v>
      </c>
      <c r="G5" s="317" t="s">
        <v>1757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1758</v>
      </c>
      <c r="G6" s="317" t="s">
        <v>1757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1759</v>
      </c>
      <c r="G7" s="318" t="s">
        <v>1760</v>
      </c>
      <c r="H7" s="314" t="s">
        <v>1761</v>
      </c>
    </row>
    <row r="8" spans="3:8">
      <c r="C8" s="312" t="s">
        <v>543</v>
      </c>
      <c r="D8" s="312">
        <v>7663</v>
      </c>
      <c r="E8" s="313">
        <v>46008</v>
      </c>
      <c r="F8" s="312" t="s">
        <v>1762</v>
      </c>
      <c r="G8" s="317" t="s">
        <v>1763</v>
      </c>
      <c r="H8" s="312" t="s">
        <v>1764</v>
      </c>
    </row>
    <row r="9" spans="3:8">
      <c r="C9" s="312" t="s">
        <v>463</v>
      </c>
      <c r="D9" s="312" t="s">
        <v>1765</v>
      </c>
      <c r="E9" s="313">
        <v>45993</v>
      </c>
      <c r="F9" s="312">
        <v>12000</v>
      </c>
      <c r="G9" s="317" t="s">
        <v>1766</v>
      </c>
      <c r="H9" s="312"/>
    </row>
    <row r="10" spans="3:8" ht="29.25">
      <c r="C10" s="312" t="s">
        <v>463</v>
      </c>
      <c r="D10" s="312" t="s">
        <v>1767</v>
      </c>
      <c r="E10" s="313">
        <v>45993</v>
      </c>
      <c r="F10" s="312">
        <v>9000</v>
      </c>
      <c r="G10" s="317" t="s">
        <v>1768</v>
      </c>
      <c r="H10" s="312"/>
    </row>
    <row r="11" spans="3:8" ht="29.25">
      <c r="C11" s="312" t="s">
        <v>463</v>
      </c>
      <c r="D11" s="312" t="s">
        <v>1769</v>
      </c>
      <c r="E11" s="313">
        <v>45993</v>
      </c>
      <c r="F11" s="312">
        <v>10000</v>
      </c>
      <c r="G11" s="317" t="s">
        <v>1768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1770</v>
      </c>
      <c r="G12" s="317" t="s">
        <v>1771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1772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1773</v>
      </c>
      <c r="C4" s="316" t="s">
        <v>1774</v>
      </c>
      <c r="D4" s="316" t="s">
        <v>1775</v>
      </c>
      <c r="E4" s="316" t="s">
        <v>1776</v>
      </c>
      <c r="F4" s="316" t="s">
        <v>8</v>
      </c>
      <c r="G4" s="316" t="s">
        <v>1777</v>
      </c>
    </row>
    <row r="5" spans="2:8">
      <c r="B5" s="319" t="s">
        <v>1153</v>
      </c>
      <c r="C5" s="319">
        <v>314978</v>
      </c>
      <c r="D5" s="319" t="s">
        <v>1778</v>
      </c>
      <c r="E5" s="319" t="s">
        <v>541</v>
      </c>
      <c r="F5" s="319" t="s">
        <v>101</v>
      </c>
      <c r="G5" s="320">
        <v>46143</v>
      </c>
    </row>
    <row r="6" spans="2:8">
      <c r="B6" s="319" t="s">
        <v>1779</v>
      </c>
      <c r="C6" s="319">
        <v>256790</v>
      </c>
      <c r="D6" s="319" t="s">
        <v>1780</v>
      </c>
      <c r="E6" s="319" t="s">
        <v>541</v>
      </c>
      <c r="F6" s="319" t="s">
        <v>1781</v>
      </c>
      <c r="G6" s="320">
        <v>45992</v>
      </c>
    </row>
    <row r="7" spans="2:8">
      <c r="B7" s="319" t="s">
        <v>1782</v>
      </c>
      <c r="C7" s="319">
        <v>265193</v>
      </c>
      <c r="D7" s="319" t="s">
        <v>1783</v>
      </c>
      <c r="E7" s="319" t="s">
        <v>542</v>
      </c>
      <c r="F7" s="319" t="s">
        <v>1500</v>
      </c>
      <c r="G7" s="319" t="s">
        <v>1784</v>
      </c>
    </row>
    <row r="8" spans="2:8">
      <c r="B8" s="319" t="s">
        <v>1785</v>
      </c>
      <c r="C8" s="319">
        <v>293716</v>
      </c>
      <c r="D8" s="319" t="s">
        <v>1786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1787</v>
      </c>
      <c r="C9" s="319">
        <v>257258</v>
      </c>
      <c r="D9" s="319" t="s">
        <v>1788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1789</v>
      </c>
      <c r="C10" s="319">
        <v>371147</v>
      </c>
      <c r="D10" s="319" t="s">
        <v>1790</v>
      </c>
      <c r="E10" s="319" t="s">
        <v>543</v>
      </c>
      <c r="F10" s="319" t="s">
        <v>144</v>
      </c>
      <c r="G10" s="319" t="s">
        <v>1784</v>
      </c>
    </row>
    <row r="11" spans="2:8">
      <c r="B11" s="319" t="s">
        <v>1791</v>
      </c>
      <c r="C11" s="319">
        <v>259230</v>
      </c>
      <c r="D11" s="319" t="s">
        <v>1792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1793</v>
      </c>
      <c r="C12" s="319">
        <v>370705</v>
      </c>
      <c r="D12" s="319"/>
      <c r="E12" s="319" t="s">
        <v>543</v>
      </c>
      <c r="F12" s="319" t="s">
        <v>144</v>
      </c>
      <c r="G12" s="319" t="s">
        <v>1784</v>
      </c>
    </row>
    <row r="13" spans="2:8">
      <c r="B13" s="319" t="s">
        <v>1794</v>
      </c>
      <c r="C13" s="319">
        <v>258542</v>
      </c>
      <c r="D13" s="319" t="s">
        <v>1795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1796</v>
      </c>
      <c r="C14" s="319">
        <v>257050</v>
      </c>
      <c r="D14" s="319" t="s">
        <v>1797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1798</v>
      </c>
      <c r="D5" s="384"/>
      <c r="E5" s="384"/>
      <c r="F5" s="384"/>
      <c r="G5" s="384"/>
      <c r="H5" s="384"/>
      <c r="I5" s="384"/>
      <c r="J5" s="385"/>
      <c r="K5" s="386" t="s">
        <v>1799</v>
      </c>
      <c r="L5" s="387"/>
      <c r="M5" s="387"/>
      <c r="N5" s="387"/>
      <c r="O5" s="388" t="s">
        <v>1800</v>
      </c>
      <c r="P5" s="389"/>
      <c r="Q5" s="390"/>
    </row>
    <row r="6" spans="1:17" s="94" customFormat="1" ht="15.75" customHeight="1">
      <c r="A6" s="88" t="s">
        <v>1801</v>
      </c>
      <c r="B6" s="95" t="s">
        <v>1802</v>
      </c>
      <c r="C6" s="96" t="s">
        <v>874</v>
      </c>
      <c r="D6" s="97" t="s">
        <v>875</v>
      </c>
      <c r="E6" s="96" t="s">
        <v>1803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1804</v>
      </c>
      <c r="M6" s="139" t="s">
        <v>335</v>
      </c>
      <c r="N6" s="140" t="s">
        <v>869</v>
      </c>
      <c r="O6" s="236" t="s">
        <v>912</v>
      </c>
      <c r="P6" s="157"/>
      <c r="Q6" s="190" t="s">
        <v>1805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8.3333333333333329E-2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6.25E-2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1806</v>
      </c>
      <c r="W1" s="396"/>
      <c r="X1" s="396"/>
      <c r="Y1" s="104"/>
    </row>
    <row r="2" spans="1:25" s="101" customFormat="1" ht="11.25" customHeight="1">
      <c r="A2" s="105" t="s">
        <v>1807</v>
      </c>
      <c r="B2" s="105" t="s">
        <v>1802</v>
      </c>
      <c r="C2" s="105" t="s">
        <v>313</v>
      </c>
      <c r="D2" s="106" t="s">
        <v>874</v>
      </c>
      <c r="E2" s="106" t="s">
        <v>875</v>
      </c>
      <c r="F2" s="106" t="s">
        <v>1801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1808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4" t="str">
        <f>IF(SP_SUL!N582="","*",SP_SUL!N582)</f>
        <v>ZEM2</v>
      </c>
      <c r="M580" s="111">
        <f>IF(SP_SUL!J582="","*",SP_SUL!J582)</f>
        <v>55</v>
      </c>
      <c r="N580" s="260">
        <f>IF(SP_SUL!K582="","*",SP_SUL!K582)</f>
        <v>134.4</v>
      </c>
      <c r="O580" s="260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8.3333333333333329E-2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4" t="str">
        <f>IF(SP_SUL!N584="","*",SP_SUL!N584)</f>
        <v>K79ZEZ2</v>
      </c>
      <c r="M582" s="111">
        <f>IF(SP_SUL!J584="","*",SP_SUL!J584)</f>
        <v>92</v>
      </c>
      <c r="N582" s="260">
        <f>IF(SP_SUL!K584="","*",SP_SUL!K584)</f>
        <v>75.183999999999997</v>
      </c>
      <c r="O582" s="260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4" t="str">
        <f>IF(SP_SUL!N585="","*",SP_SUL!N585)</f>
        <v>K79ZEZ2</v>
      </c>
      <c r="M583" s="111">
        <f>IF(SP_SUL!J585="","*",SP_SUL!J585)</f>
        <v>92</v>
      </c>
      <c r="N583" s="260">
        <f>IF(SP_SUL!K585="","*",SP_SUL!K585)</f>
        <v>75.183999999999997</v>
      </c>
      <c r="O583" s="260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4" t="str">
        <f>IF(SP_SUL!N586="","*",SP_SUL!N586)</f>
        <v>K89ZES2</v>
      </c>
      <c r="M584" s="111">
        <f>IF(SP_SUL!J586="","*",SP_SUL!J586)</f>
        <v>92</v>
      </c>
      <c r="N584" s="260">
        <f>IF(SP_SUL!K586="","*",SP_SUL!K586)</f>
        <v>87.3</v>
      </c>
      <c r="O584" s="260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4" t="str">
        <f>IF(SP_SUL!N587="","*",SP_SUL!N587)</f>
        <v>ZGP1</v>
      </c>
      <c r="M585" s="111">
        <f>IF(SP_SUL!J587="","*",SP_SUL!J587)</f>
        <v>54</v>
      </c>
      <c r="N585" s="260">
        <f>IF(SP_SUL!K587="","*",SP_SUL!K587)</f>
        <v>102.5</v>
      </c>
      <c r="O585" s="260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4" t="str">
        <f>IF(SP_SUL!N588="","*",SP_SUL!N588)</f>
        <v>PAT1102</v>
      </c>
      <c r="M586" s="111">
        <f>IF(SP_SUL!J588="","*",SP_SUL!J588)</f>
        <v>53</v>
      </c>
      <c r="N586" s="260">
        <f>IF(SP_SUL!K588="","*",SP_SUL!K588)</f>
        <v>109.3</v>
      </c>
      <c r="O586" s="260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4" t="str">
        <f>IF(SP_SUL!N589="","*",SP_SUL!N589)</f>
        <v>ZGM1</v>
      </c>
      <c r="M587" s="111">
        <f>IF(SP_SUL!J589="","*",SP_SUL!J589)</f>
        <v>30</v>
      </c>
      <c r="N587" s="260">
        <f>IF(SP_SUL!K589="","*",SP_SUL!K589)</f>
        <v>114.3</v>
      </c>
      <c r="O587" s="260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6.25E-2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1809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1810</v>
      </c>
      <c r="C2" s="96" t="s">
        <v>859</v>
      </c>
      <c r="D2" s="96" t="s">
        <v>861</v>
      </c>
      <c r="E2" s="96" t="s">
        <v>1811</v>
      </c>
      <c r="F2" s="96" t="s">
        <v>1812</v>
      </c>
      <c r="G2" s="96" t="s">
        <v>1813</v>
      </c>
      <c r="H2" s="96" t="s">
        <v>1814</v>
      </c>
      <c r="I2" s="96" t="s">
        <v>1815</v>
      </c>
      <c r="J2" s="96" t="s">
        <v>1816</v>
      </c>
      <c r="K2" s="131" t="s">
        <v>1817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2025-12-24T15:47:02Z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