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619" documentId="120_S{118792C3-22EF-5104-A093-F22BFE3913F3}" xr6:coauthVersionLast="47" xr6:coauthVersionMax="47" xr10:uidLastSave="{DFEF4AB1-A628-427D-BE03-82B6A8127F00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5" l="1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AY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AY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AY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AY85" i="1"/>
  <c r="BR85" i="1"/>
  <c r="BS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AY86" i="1"/>
  <c r="BR86" i="1"/>
  <c r="BS86" i="1"/>
  <c r="A94" i="1"/>
  <c r="C94" i="1"/>
  <c r="G94" i="1"/>
  <c r="M94" i="1" a="1"/>
  <c r="M94" i="1" s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AY94" i="1"/>
  <c r="BR94" i="1"/>
  <c r="BS94" i="1"/>
  <c r="A96" i="1"/>
  <c r="C96" i="1"/>
  <c r="G96" i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AY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AY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AY98" i="1"/>
  <c r="BR98" i="1"/>
  <c r="BS98" i="1"/>
  <c r="K71" i="10"/>
  <c r="M71" i="10"/>
  <c r="A99" i="1"/>
  <c r="C99" i="1"/>
  <c r="G99" i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AY99" i="1"/>
  <c r="BR99" i="1"/>
  <c r="BS99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AY101" i="1"/>
  <c r="BR101" i="1"/>
  <c r="BS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AY102" i="1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AY103" i="1"/>
  <c r="BR103" i="1"/>
  <c r="BS103" i="1"/>
  <c r="A104" i="1"/>
  <c r="C104" i="1"/>
  <c r="G104" i="1"/>
  <c r="K101" i="15"/>
  <c r="L101" i="15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AY104" i="1"/>
  <c r="BR104" i="1"/>
  <c r="BS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<sst xmlns="http://schemas.openxmlformats.org/spreadsheetml/2006/main" count="4150" uniqueCount="1282">
  <si>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</si>
  <si>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</si>
  <si>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</si>
  <si>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</si>
  <si>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</si>
  <si>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</si>
  <si>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</si>
  <si>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</si>
  <si>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</si>
  <si>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</si>
  <si>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</si>
  <si>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</si>
  <si>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</si>
  <si>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</si>
  <si>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</si>
  <si>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</si>
  <si>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</si>
  <si>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</si>
  <si>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</si>
  <si>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</si>
  <si>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</si>
  <si>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</si>
  <si>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</si>
  <si>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</si>
  <si>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</si>
  <si>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</si>
  <si>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</si>
  <si>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</si>
  <si>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</si>
  <si>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</si>
  <si>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</si>
  <si>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</si>
  <si>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</si>
  <si>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</si>
  <si>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</si>
  <si>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</si>
  <si>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</si>
  <si>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</si>
  <si>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</si>
  <si>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</si>
  <si>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</si>
  <si>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</si>
  <si>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</si>
  <si>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</si>
  <si>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</si>
  <si>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</si>
  <si>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</si>
  <si>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</si>
  <si>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</si>
  <si>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</si>
  <si>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</si>
  <si>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</si>
  <si>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</si>
  <si>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</si>
  <si>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</si>
  <si>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</si>
  <si>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</si>
  <si>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</si>
  <si>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</si>
  <si>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</si>
  <si>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</si>
  <si>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</si>
  <si>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</si>
  <si>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</si>
  <si>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</si>
  <si>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</si>
  <si>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</si>
  <si>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</si>
  <si>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</si>
  <si>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</si>
  <si>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</si>
  <si>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</si>
  <si>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</si>
  <si>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</si>
  <si>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</si>
  <si>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</si>
  <si>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</si>
  <si>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</si>
  <si>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</si>
  <si>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</si>
  <si>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</si>
  <si>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</si>
  <si>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</si>
  <si>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</si>
  <si>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</si>
  <si>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</si>
  <si>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</si>
  <si>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</si>
  <si>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</si>
  <si>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</si>
  <si>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</si>
  <si>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</si>
  <si>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</si>
  <si>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</si>
  <si>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</si>
  <si>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</si>
  <si>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</si>
  <si>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</si>
  <si>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</si>
  <si>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</si>
  <si>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</si>
  <si>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</si>
  <si>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</si>
  <si>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</si>
  <si>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</si>
  <si>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</si>
  <si>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</si>
  <si>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</si>
  <si>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</si>
  <si>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</si>
  <si>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</si>
  <si>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</si>
  <si>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</si>
  <si>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</si>
  <si>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</si>
  <si>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</si>
  <si>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</si>
  <si>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</si>
  <si>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</si>
  <si>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</si>
  <si>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</si>
  <si>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</si>
  <si>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</si>
  <si>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</si>
  <si>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</si>
  <si>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</si>
  <si>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</si>
  <si>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</si>
  <si>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</si>
  <si>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</si>
  <si>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</si>
  <si>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</si>
  <si>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</si>
  <si>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</si>
  <si>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</si>
  <si>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</si>
  <si>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</si>
  <si>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</si>
  <si>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</si>
  <si>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</si>
  <si>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</si>
  <si>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</si>
  <si>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</si>
  <si>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</si>
  <si>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</si>
  <si>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</si>
  <si>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</si>
  <si>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</si>
  <si>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</si>
  <si>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</si>
  <si>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</si>
  <si>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</si>
  <si>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</si>
  <si>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</si>
  <si>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</si>
  <si>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</si>
  <si>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</si>
  <si>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</si>
  <si>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</si>
  <si>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</si>
  <si>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</si>
  <si>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</si>
  <si>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</si>
  <si>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</si>
  <si>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</si>
  <si>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</si>
  <si>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</si>
  <si>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</si>
  <si>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</si>
  <si>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</si>
  <si>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</si>
  <si>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</si>
  <si>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</si>
  <si>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</si>
  <si>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</si>
  <si>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</si>
  <si>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</si>
  <si>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</si>
  <si>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</si>
  <si>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</si>
  <si>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</si>
  <si>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</si>
  <si>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</si>
  <si>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</si>
  <si>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</si>
  <si>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</si>
  <si>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</si>
  <si>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</si>
  <si>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</si>
  <si>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</si>
  <si>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</si>
  <si>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</si>
  <si>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</si>
  <si>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</si>
  <si>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</si>
  <si>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</si>
  <si>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</si>
  <si>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</si>
  <si>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</si>
  <si>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</si>
  <si>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</si>
  <si>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</si>
  <si>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</si>
  <si>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</si>
  <si>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</si>
  <si>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</si>
  <si>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</si>
  <si>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</si>
  <si>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</si>
  <si>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</si>
  <si>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</si>
  <si>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</si>
  <si>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</si>
  <si>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</si>
  <si>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</si>
  <si>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</si>
  <si>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</si>
  <si>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</si>
  <si>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</si>
  <si>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</si>
  <si>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</si>
  <si>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</si>
  <si>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</si>
  <si>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</si>
  <si>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</si>
  <si>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</si>
  <si>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</si>
  <si>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</si>
  <si>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</si>
  <si>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</si>
  <si>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</si>
  <si>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</si>
  <si>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</si>
  <si>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</si>
  <si>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</si>
  <si>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</si>
  <si>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</si>
  <si>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</si>
  <si>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</si>
  <si>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</si>
  <si>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</si>
  <si>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</si>
  <si>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</si>
  <si>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</si>
  <si>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</si>
  <si>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</si>
  <si>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</si>
  <si>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</si>
  <si>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</si>
  <si>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</si>
  <si>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</si>
  <si>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</si>
  <si>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</si>
  <si>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</si>
  <si>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</si>
  <si>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</si>
  <si>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</si>
  <si>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</si>
  <si>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</si>
  <si>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</si>
  <si>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</si>
  <si>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</si>
  <si>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</si>
  <si>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</si>
  <si>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</si>
  <si>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</si>
  <si>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</si>
  <si>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</si>
  <si>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</si>
  <si>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</si>
  <si>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</si>
  <si>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</si>
  <si>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</si>
  <si>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</si>
  <si>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</si>
  <si>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</si>
  <si>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</si>
  <si>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</si>
  <si>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</si>
  <si>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</si>
  <si>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</si>
  <si>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</si>
  <si>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</si>
  <si>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</si>
  <si>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</si>
  <si>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</si>
  <si>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</si>
  <si>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</si>
  <si>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</si>
  <si>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</si>
  <si>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</si>
  <si>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</si>
  <si>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</si>
  <si>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</si>
  <si>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</si>
  <si>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</si>
  <si>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</si>
  <si>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</si>
  <si>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</si>
  <si>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</si>
  <si>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</si>
  <si>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</si>
  <si>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</si>
  <si>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</si>
  <si>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</si>
  <si>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</si>
  <si>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</si>
  <si>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</si>
  <si>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</si>
  <si>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</si>
  <si>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</si>
  <si>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</si>
  <si>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</si>
  <si>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</si>
  <si>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</si>
  <si>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</si>
  <si>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</si>
  <si>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</si>
  <si>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</si>
  <si>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</si>
  <si>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</si>
  <si>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</si>
  <si>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</si>
  <si>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</si>
  <si>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</si>
  <si>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</si>
  <si>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</si>
  <si>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</si>
  <si>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</si>
  <si>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</si>
  <si>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</si>
  <si>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</si>
  <si>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</si>
  <si>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</si>
  <si>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</si>
  <si>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</si>
  <si>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</si>
  <si>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</si>
  <si>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</si>
  <si>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</si>
  <si>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</si>
  <si>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</si>
  <si>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</si>
  <si>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</si>
  <si>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</si>
  <si>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</si>
  <si>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</si>
  <si>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</si>
  <si>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</si>
  <si>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</si>
  <si>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</si>
  <si>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</si>
  <si>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</si>
  <si>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</si>
  <si>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</si>
  <si>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</si>
  <si>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</si>
  <si>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</si>
  <si>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</si>
  <si>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</si>
  <si>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</si>
  <si>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</si>
  <si>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</si>
  <si>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</si>
  <si>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</si>
  <si>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</si>
  <si>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</si>
  <si>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</si>
  <si>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</si>
  <si>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</si>
  <si>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</si>
  <si>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</si>
  <si>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</si>
  <si>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</si>
  <si>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</si>
  <si>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</si>
  <si>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</si>
  <si>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</si>
  <si>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</si>
  <si>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</si>
  <si>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</si>
  <si>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</si>
  <si>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</si>
  <si>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</si>
  <si>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</si>
  <si>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</si>
  <si>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</si>
  <si>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</si>
  <si>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</si>
  <si>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</si>
  <si>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</si>
  <si>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</si>
  <si>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</si>
  <si>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</si>
  <si>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</si>
  <si>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</si>
  <si>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</si>
  <si>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</si>
  <si>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</si>
  <si>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</si>
  <si>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</si>
  <si>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</si>
  <si>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</si>
  <si>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</si>
  <si>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</si>
  <si>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</si>
  <si>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</si>
  <si>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</si>
  <si>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</si>
  <si>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</si>
  <si>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</si>
  <si>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</si>
  <si>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</si>
  <si>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</si>
  <si>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</si>
  <si>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</si>
  <si>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</si>
  <si>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</si>
  <si>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</si>
  <si>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</si>
  <si>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</si>
  <si>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</si>
  <si>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</si>
  <si>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</si>
  <si>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</si>
  <si>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</si>
  <si>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</si>
  <si>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</si>
  <si>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</si>
  <si>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</si>
  <si>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</si>
  <si>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</si>
  <si>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</si>
  <si>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</si>
  <si>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</si>
  <si>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</si>
  <si>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</si>
  <si>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</si>
  <si>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</si>
  <si>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</si>
  <si>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</si>
  <si>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</si>
  <si>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</si>
  <si>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</si>
  <si>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</si>
  <si>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</si>
  <si>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</si>
  <si>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</si>
  <si>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</si>
  <si>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</si>
  <si>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</si>
  <si>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</si>
  <si>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</si>
  <si>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</si>
  <si>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</si>
  <si>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</si>
  <si>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</si>
  <si>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</si>
  <si>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</si>
  <si>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</si>
  <si>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</si>
  <si>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</si>
  <si>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</si>
  <si>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</si>
  <si>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</si>
  <si>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</si>
  <si>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</si>
  <si>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</si>
  <si>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</si>
  <si>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</si>
  <si>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</si>
  <si>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</si>
  <si>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</si>
  <si>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</si>
  <si>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</si>
  <si>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</si>
  <si>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</si>
  <si>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</si>
  <si>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</si>
  <si>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</si>
  <si>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</si>
  <si>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</si>
  <si>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</si>
  <si>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</si>
  <si>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</si>
  <si>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</si>
  <si>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</si>
  <si>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</si>
  <si>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</si>
  <si>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</si>
  <si>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</si>
  <si>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</si>
  <si>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</si>
  <si>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</si>
  <si>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</si>
  <si>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</si>
  <si>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</si>
  <si>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</si>
  <si>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</si>
  <si>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</si>
  <si>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</si>
  <si>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</si>
  <si>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</si>
  <si>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</si>
  <si>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</si>
  <si>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</si>
  <si>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</si>
  <si>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</si>
  <si>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</si>
  <si>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</si>
  <si>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</si>
  <si>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</si>
  <si>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</si>
  <si>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</si>
  <si>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</si>
  <si>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</si>
  <si>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</si>
  <si>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</si>
  <si>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</si>
  <si>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</si>
  <si>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</si>
  <si>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</si>
  <si>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</si>
  <si>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</si>
  <si>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</si>
  <si>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</si>
  <si>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</si>
  <si>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</si>
  <si>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</si>
  <si>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</si>
  <si>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</si>
  <si>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</si>
  <si>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</si>
  <si>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</si>
  <si>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</si>
  <si>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</si>
  <si>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</si>
  <si>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</si>
  <si>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</si>
  <si>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</si>
  <si>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</si>
  <si>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</si>
  <si>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</si>
  <si>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</si>
  <si>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</si>
  <si>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</si>
  <si>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</si>
  <si>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</si>
  <si>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</si>
  <si>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</si>
  <si>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</si>
  <si>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</si>
  <si>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</si>
  <si>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</si>
  <si>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</si>
  <si>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</si>
  <si>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</si>
  <si>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</si>
  <si>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</si>
  <si>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</si>
  <si>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</si>
  <si>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</si>
  <si>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</si>
  <si>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</si>
  <si>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</si>
  <si>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</si>
  <si>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</si>
  <si>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</si>
  <si>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</si>
  <si>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</si>
  <si>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</si>
  <si>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</si>
  <si>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</si>
  <si>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</si>
  <si>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</si>
  <si>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</si>
  <si>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</si>
  <si>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</si>
  <si>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</si>
  <si>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</si>
  <si>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</si>
  <si>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</si>
  <si>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</si>
  <si>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</si>
  <si>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</si>
  <si>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</si>
  <si>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</si>
  <si>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</si>
  <si>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</si>
  <si>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</si>
  <si>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</si>
  <si>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</si>
  <si>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</si>
  <si>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</si>
  <si>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</si>
  <si>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</si>
  <si>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</si>
  <si>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</si>
  <si>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</si>
  <si>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</si>
  <si>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</si>
  <si>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</si>
  <si>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</si>
  <si>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</si>
  <si>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</si>
  <si>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</si>
  <si>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</si>
  <si>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</si>
  <si>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</si>
  <si>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</si>
  <si>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</si>
  <si>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</si>
  <si>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</si>
  <si>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</si>
  <si>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</si>
  <si>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</si>
  <si>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</si>
  <si>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</si>
  <si>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</si>
  <si>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</si>
  <si>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</si>
  <si>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</si>
  <si>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</si>
  <si>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</si>
  <si>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</si>
  <si>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</si>
  <si>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</si>
  <si>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</si>
  <si>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</si>
  <si>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</si>
  <si>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</si>
  <si>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</si>
  <si>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</si>
  <si>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</si>
  <si>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</si>
  <si>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</si>
  <si>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</si>
  <si>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</si>
  <si>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</si>
  <si>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</si>
  <si>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</si>
  <si>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</si>
  <si>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</si>
  <si>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</si>
  <si>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</si>
  <si>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</si>
  <si>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</si>
  <si>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</si>
  <si>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</si>
  <si>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</si>
  <si>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</si>
  <si>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</si>
  <si>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</si>
  <si>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</si>
  <si>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</si>
  <si>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</si>
  <si>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</si>
  <si>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</si>
  <si>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</si>
  <si>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</si>
  <si>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</si>
  <si>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</si>
  <si>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</si>
  <si>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</si>
  <si>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</si>
  <si>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</si>
  <si>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</si>
  <si>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</si>
  <si>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</si>
  <si>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</si>
  <si>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</si>
  <si>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</si>
  <si>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</si>
  <si>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</si>
  <si>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</si>
  <si>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</si>
  <si>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</si>
  <si>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</si>
  <si>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</si>
  <si>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</si>
  <si>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</si>
  <si>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</si>
  <si>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</si>
  <si>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</si>
  <si>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</si>
  <si>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</si>
  <si>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</si>
  <si>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</si>
  <si>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</si>
  <si>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</si>
  <si>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</si>
  <si>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</si>
  <si>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</si>
  <si>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</si>
  <si>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</si>
  <si>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</si>
  <si>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</si>
  <si>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</si>
  <si>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</si>
  <si>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</si>
  <si>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</si>
  <si>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</si>
  <si>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</si>
  <si>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</si>
  <si>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</si>
  <si>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</si>
  <si>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</si>
  <si>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</si>
  <si>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</si>
  <si>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</si>
  <si>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</si>
  <si>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</si>
  <si>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</si>
  <si>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</si>
  <si>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</si>
  <si>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</si>
  <si>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</si>
  <si>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</si>
  <si>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</si>
  <si>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</si>
  <si>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</si>
  <si>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</si>
  <si>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</si>
  <si>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</si>
  <si>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</si>
  <si>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</si>
  <si>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</si>
  <si>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</si>
  <si>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</si>
  <si>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</si>
  <si>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</si>
  <si>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</si>
  <si>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</si>
  <si>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</si>
  <si>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</si>
  <si>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</si>
  <si>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</si>
  <si>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</si>
  <si>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</si>
  <si>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</si>
  <si>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</si>
  <si>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</si>
  <si>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</si>
  <si>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</si>
  <si>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</si>
  <si>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</si>
  <si>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</si>
  <si>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</si>
  <si>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</si>
  <si>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</si>
  <si>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</si>
  <si>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</si>
  <si>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</si>
  <si>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</si>
  <si>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</si>
  <si>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</si>
  <si>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</si>
  <si>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</si>
  <si>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</si>
  <si>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</si>
  <si>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</si>
  <si>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</si>
  <si>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</si>
  <si>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</si>
  <si>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</si>
  <si>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</si>
  <si>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</si>
  <si>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</si>
  <si>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</si>
  <si>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</si>
  <si>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</si>
  <si>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</si>
  <si>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</si>
  <si>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</si>
  <si>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</si>
  <si>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</si>
  <si>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</si>
  <si>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</si>
  <si>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</si>
  <si>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</si>
  <si>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</si>
  <si>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</si>
  <si>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</si>
  <si>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</si>
  <si>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</si>
  <si>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</si>
  <si>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</si>
  <si>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</si>
  <si>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</si>
  <si>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</si>
  <si>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</si>
  <si>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</si>
  <si>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</si>
  <si>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</si>
  <si>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</si>
  <si>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</si>
  <si>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</si>
  <si>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</si>
  <si>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</si>
  <si>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</si>
  <si>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</si>
  <si>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</si>
  <si>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</si>
  <si>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</si>
  <si>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</si>
  <si>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</si>
  <si>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</si>
  <si>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</si>
  <si>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</si>
  <si>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</si>
  <si>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</si>
  <si>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</si>
  <si>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</si>
  <si>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</si>
  <si>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</si>
  <si>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</si>
  <si>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</si>
  <si>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</si>
  <si>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</si>
  <si>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</si>
  <si>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</si>
  <si>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</si>
  <si>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</si>
  <si>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</si>
  <si>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</si>
  <si>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</si>
  <si>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</si>
  <si>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</si>
  <si>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</si>
  <si>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</si>
  <si>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</si>
  <si>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</si>
  <si>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</si>
  <si>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</si>
  <si>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</si>
  <si>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</si>
  <si>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</si>
  <si>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</si>
  <si>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</si>
  <si>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</si>
  <si>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</si>
  <si>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</si>
  <si>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</si>
  <si>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</si>
  <si>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</si>
  <si>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</si>
  <si>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</si>
  <si>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</si>
  <si>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</si>
  <si>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</si>
  <si>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</si>
  <si>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</si>
  <si>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</si>
  <si>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</si>
  <si>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</si>
  <si>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</si>
  <si>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</si>
  <si>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</si>
  <si>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</si>
  <si>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</si>
  <si>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</si>
  <si>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</si>
  <si>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</si>
  <si>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</si>
  <si>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</si>
  <si>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</si>
  <si>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</si>
  <si>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</si>
  <si>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</si>
  <si>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</si>
  <si>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</si>
  <si>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</si>
  <si>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</si>
  <si>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</si>
  <si>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</si>
  <si>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</si>
  <si>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</si>
  <si>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</si>
  <si>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</si>
  <si>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</si>
  <si>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</si>
  <si>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</si>
  <si>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</si>
  <si>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</si>
  <si>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</si>
  <si>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</si>
  <si>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</si>
  <si>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</si>
  <si>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</si>
  <si>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</si>
  <si>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</si>
  <si>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</si>
  <si>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</si>
  <si>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</si>
  <si>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</si>
  <si>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</si>
  <si>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</si>
  <si>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</si>
  <si>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</si>
  <si>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</si>
  <si>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</si>
  <si>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</si>
  <si>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</si>
  <si>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</si>
  <si>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</si>
  <si>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</si>
  <si>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</si>
  <si>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</si>
  <si>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</si>
  <si>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</si>
  <si>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</si>
  <si>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</si>
  <si>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</si>
  <si>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</si>
  <si>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</si>
  <si>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</si>
  <si>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</si>
  <si>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</si>
  <si>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</si>
  <si>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</si>
  <si>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</si>
  <si>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</si>
  <si>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</si>
  <si>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</si>
  <si>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</si>
  <si>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</si>
  <si>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</si>
  <si>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</si>
  <si>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</si>
  <si>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</si>
  <si>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</si>
  <si>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</si>
  <si>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</si>
  <si>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</si>
  <si>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</si>
  <si>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</si>
  <si>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</si>
  <si>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</si>
  <si>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</si>
  <si>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</si>
  <si>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</si>
  <si>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</si>
  <si>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</si>
  <si>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</si>
  <si>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</si>
  <si>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</si>
  <si>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</si>
  <si>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</si>
  <si>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</si>
  <si>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</si>
  <si>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</si>
  <si>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</si>
  <si>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</si>
  <si>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</si>
  <si>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</si>
  <si>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</si>
  <si>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</si>
  <si>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</si>
  <si>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</si>
  <si>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</si>
  <si>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</si>
  <si>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</si>
  <si>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</si>
  <si>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</si>
  <si>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</si>
  <si>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</si>
  <si>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</si>
  <si>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</si>
  <si>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</si>
  <si>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</si>
  <si>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</si>
  <si>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</si>
  <si>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</si>
  <si>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</si>
  <si>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</si>
  <si>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</si>
  <si>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</si>
  <si>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</si>
  <si>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</si>
  <si>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</si>
  <si>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</si>
  <si>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</si>
  <si>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</si>
  <si>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</si>
  <si>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</si>
  <si>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</si>
  <si>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</si>
  <si>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</si>
  <si>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</si>
  <si>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</si>
  <si>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</si>
  <si>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</si>
  <si>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</si>
  <si>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</si>
  <si>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</si>
  <si>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</si>
  <si>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</si>
  <si>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</si>
  <si>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</si>
  <si>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</si>
  <si>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</si>
  <si>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</si>
  <si>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</si>
  <si>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</si>
  <si>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</si>
  <si>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</si>
  <si>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</si>
  <si>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</si>
  <si>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</si>
  <si>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</si>
  <si>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</si>
  <si>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</si>
  <si>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</si>
  <si>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</si>
  <si>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</si>
  <si>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</si>
  <si>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</si>
  <si>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</si>
  <si>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</si>
  <si>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</si>
  <si>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</si>
  <si>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</si>
  <si>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</si>
  <si>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</si>
  <si>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</si>
  <si>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</si>
  <si>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</si>
  <si>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</si>
  <si>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</si>
  <si>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</si>
  <si>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</si>
  <si>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</si>
  <si>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</si>
  <si>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</si>
  <si>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</si>
  <si>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</si>
  <si>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</si>
  <si>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</si>
  <si>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</si>
  <si>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</si>
  <si>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</si>
  <si>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</si>
  <si>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</si>
  <si>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</si>
  <si>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</si>
  <si>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</si>
  <si>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</si>
  <si>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</si>
  <si>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</si>
  <si>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</si>
  <si>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</si>
  <si>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</si>
  <si>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</si>
  <si>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</si>
  <si>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</si>
  <si>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</si>
  <si>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</si>
  <si>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</si>
  <si>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ZTO-ZTN</t>
  </si>
  <si>
    <t>ZTOZTN</t>
  </si>
  <si>
    <t xml:space="preserve">Segue de Tutoia a Santa Ernestina </t>
  </si>
  <si>
    <t>1 Maq. Escala 02hrs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</si>
  <si>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</si>
  <si>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</si>
  <si>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</si>
  <si>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</si>
  <si>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</si>
  <si>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</si>
  <si>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</si>
  <si>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</si>
  <si>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</si>
  <si>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</si>
  <si>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</si>
  <si>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</si>
  <si>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</si>
  <si>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</si>
  <si>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</t>
  </si>
  <si>
    <t>ZDP-ZRU</t>
  </si>
  <si>
    <t>ZDPZRU</t>
  </si>
  <si>
    <t>Deslocamento para ZRU</t>
  </si>
  <si>
    <t>2 Clayton + Jose Carlos</t>
  </si>
  <si>
    <t>9236av</t>
  </si>
  <si>
    <t>ZDP-ZPN</t>
  </si>
  <si>
    <t>ZDPZPN</t>
  </si>
  <si>
    <t>Deslocmaento para ZPN</t>
  </si>
  <si>
    <t>ZZM-ZEB</t>
  </si>
  <si>
    <t>ZZMZEB</t>
  </si>
  <si>
    <t>Savio</t>
  </si>
  <si>
    <t>Inspeção Sperry - ZZMZEB</t>
  </si>
  <si>
    <t>ZECPAT2</t>
  </si>
  <si>
    <t>ZGB-S</t>
  </si>
  <si>
    <t>ZGBS</t>
  </si>
  <si>
    <t>Pedro</t>
  </si>
  <si>
    <t>Execução de solda - Condicionado a temperatura (local acidente Y58)</t>
  </si>
  <si>
    <t>Caio</t>
  </si>
  <si>
    <t>Substituição de meia chave (local acidente Y58)</t>
  </si>
  <si>
    <t>ZCZ-S</t>
  </si>
  <si>
    <t>Wagner</t>
  </si>
  <si>
    <t>Guilherme</t>
  </si>
  <si>
    <t xml:space="preserve">Deslocamento para ZTN deixa W92 em Santa Ernestina e retorna locos para ZTO </t>
  </si>
  <si>
    <t>ZEB-ZRU</t>
  </si>
  <si>
    <t>ZEBZRU</t>
  </si>
  <si>
    <t>Inspeção sperry - ZEBZRU</t>
  </si>
  <si>
    <t>Deslocmaento para ZPN (condicionado a circulação em D-1)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</si>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</sst>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8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7" headerRowBorderDxfId="255" tableBorderDxfId="256" totalsRowBorderDxfId="254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3"/>
    <tableColumn id="4" xr3:uid="{062C67FE-0D06-4582-BA9C-B087681F34EC}" name="SUB" dataDxfId="252"/>
    <tableColumn id="5" xr3:uid="{1DF130D1-4D15-4DFF-8266-F1B81CAA897E}" name="KM Inicio" dataDxfId="251"/>
    <tableColumn id="6" xr3:uid="{A344A0E9-F964-4FE5-9EB0-2661309404E9}" name="KM Fim" dataDxfId="250"/>
    <tableColumn id="7" xr3:uid="{B0ED4DF3-274E-46B6-A2D1-0985F47224C1}" name="Trecho" dataDxfId="249"/>
    <tableColumn id="8" xr3:uid="{1DE44FFC-B2F5-4DE5-A7E5-915DA69A16F8}" name="SB" dataDxfId="248"/>
    <tableColumn id="9" xr3:uid="{7841069B-E29E-4A5E-B561-931B24D14782}" name="NOME SUB" dataDxfId="247"/>
    <tableColumn id="10" xr3:uid="{01B251F8-5EA1-4C87-81E3-9BD14100B544}" name="Trecho Coordenação" dataDxfId="24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5"/>
    <tableColumn id="8" xr3:uid="{98E82858-1ECA-4DB3-8AE4-BBB972FC487D}" name="CORRELATO" dataDxfId="2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6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G3" activePane="topRight" state="frozen"/>
      <selection pane="topRight" activeCell="Q1031" sqref="Q103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54" t="s">
        <v>728</v>
      </c>
      <c r="C1" s="255"/>
      <c r="D1" s="255"/>
      <c r="E1" s="3"/>
      <c r="F1" s="254" t="s">
        <v>729</v>
      </c>
      <c r="G1" s="255"/>
      <c r="H1" s="256"/>
      <c r="I1" s="255"/>
      <c r="J1" s="255"/>
      <c r="K1" s="255"/>
      <c r="L1" s="255"/>
      <c r="M1" s="255"/>
      <c r="N1" s="255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  <c r="AA1" s="255"/>
      <c r="AB1" s="255"/>
      <c r="AC1" s="255"/>
      <c r="AD1" s="255"/>
      <c r="AE1" s="255"/>
      <c r="AF1" s="255"/>
      <c r="AG1" s="257"/>
      <c r="AH1" s="5"/>
      <c r="AI1" s="261" t="s">
        <v>730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731</v>
      </c>
      <c r="BI1" s="267"/>
      <c r="BJ1" s="267"/>
      <c r="BK1" s="268"/>
      <c r="BL1" s="5"/>
      <c r="BM1" s="258" t="s">
        <v>732</v>
      </c>
      <c r="BN1" s="259"/>
      <c r="BO1" s="259"/>
      <c r="BP1" s="259"/>
      <c r="BQ1" s="259"/>
      <c r="BR1" s="259"/>
      <c r="BS1" s="260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1" t="s">
        <v>733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736</v>
      </c>
      <c r="AT2" s="262"/>
      <c r="AU2" s="262"/>
      <c r="AV2" s="262"/>
      <c r="AW2" s="262"/>
      <c r="AX2" s="262"/>
      <c r="AY2" s="265"/>
      <c r="AZ2" s="6"/>
      <c r="BA2" s="247" t="s">
        <v>737</v>
      </c>
      <c r="BB2" s="251"/>
      <c r="BC2" s="261" t="s">
        <v>734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47" t="s">
        <v>738</v>
      </c>
      <c r="AJ3" s="251"/>
      <c r="AK3" s="247" t="s">
        <v>739</v>
      </c>
      <c r="AL3" s="248"/>
      <c r="AM3" s="249"/>
      <c r="AN3" s="250"/>
      <c r="AO3" s="248"/>
      <c r="AP3" s="248"/>
      <c r="AQ3" s="251"/>
      <c r="AR3" s="63"/>
      <c r="AS3" s="252" t="s">
        <v>745</v>
      </c>
      <c r="AT3" s="253"/>
      <c r="AU3" s="252" t="s">
        <v>746</v>
      </c>
      <c r="AV3" s="253"/>
      <c r="AW3" s="252" t="s">
        <v>747</v>
      </c>
      <c r="AX3" s="253"/>
      <c r="AY3" s="63" t="s">
        <v>748</v>
      </c>
      <c r="AZ3" s="63"/>
      <c r="BA3" s="275"/>
      <c r="BB3" s="276"/>
      <c r="BC3" s="247" t="s">
        <v>741</v>
      </c>
      <c r="BD3" s="248"/>
      <c r="BE3" s="248"/>
      <c r="BF3" s="251"/>
      <c r="BG3" s="62"/>
      <c r="BH3" s="269"/>
      <c r="BI3" s="270"/>
      <c r="BJ3" s="270"/>
      <c r="BK3" s="271"/>
      <c r="BL3" s="62"/>
      <c r="BM3" s="258" t="s">
        <v>749</v>
      </c>
      <c r="BN3" s="259"/>
      <c r="BO3" s="259"/>
      <c r="BP3" s="260"/>
      <c r="BQ3" s="258" t="s">
        <v>533</v>
      </c>
      <c r="BR3" s="259"/>
      <c r="BS3" s="260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 t="str">
        <f>IF(D8="","*",IFERROR(IF(ISODD(COUNT(AS8:AX1031)),"ERRO",SUM((AT8-AS8),(AV8-AU8),(AX8-AW8))),"ERRO"))</f>
        <v>ERRO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e">
        <f t="shared" si="3"/>
        <v>#VALUE!</v>
      </c>
      <c r="BR8" s="19" t="e">
        <f>IF(OR(B8="",F8=""),"*",AY8/P8)</f>
        <v>#VALUE!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 t="str">
        <f>IF(D9="","*",IFERROR(IF(ISODD(COUNT(AS9:AX1032)),"ERRO",SUM((AT9-AS9),(AV9-AU9),(AX9-AW9))),"ERRO"))</f>
        <v>ERRO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e">
        <f t="shared" si="3"/>
        <v>#VALUE!</v>
      </c>
      <c r="BR9" s="19" t="e">
        <f>IF(OR(B9="",F9=""),"*",AY9/P9)</f>
        <v>#VALUE!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 t="str">
        <f>IF(D10="","*",IFERROR(IF(ISODD(COUNT(AS10:AX1033)),"ERRO",SUM((AT10-AS10),(AV10-AU10),(AX10-AW10))),"ERRO"))</f>
        <v>ERRO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e">
        <f t="shared" si="3"/>
        <v>#VALUE!</v>
      </c>
      <c r="BR10" s="19" t="e">
        <f>IF(OR(B10="",F10=""),"*",AY10/P10)</f>
        <v>#VALUE!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 t="str">
        <f>IF(D11="","*",IFERROR(IF(ISODD(COUNT(AS11:AX1034)),"ERRO",SUM((AT11-AS11),(AV11-AU11),(AX11-AW11))),"ERRO"))</f>
        <v>ERRO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e">
        <f t="shared" si="3"/>
        <v>#VALUE!</v>
      </c>
      <c r="BR11" s="19" t="e">
        <f>IF(OR(B11="",F11=""),"*",AY11/P11)</f>
        <v>#VALUE!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 t="str">
        <f>IF(D12="","*",IFERROR(IF(ISODD(COUNT(AS12:AX1035)),"ERRO",SUM((AT12-AS12),(AV12-AU12),(AX12-AW12))),"ERRO"))</f>
        <v>ERRO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e">
        <f t="shared" si="3"/>
        <v>#VALUE!</v>
      </c>
      <c r="BR12" s="19" t="e">
        <f>IF(OR(B12="",F12=""),"*",AY12/P12)</f>
        <v>#VALUE!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 t="str">
        <f>IF(D13="","*",IFERROR(IF(ISODD(COUNT(AS13:AX1036)),"ERRO",SUM((AT13-AS13),(AV13-AU13),(AX13-AW13))),"ERRO"))</f>
        <v>ERRO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e">
        <f t="shared" si="3"/>
        <v>#VALUE!</v>
      </c>
      <c r="BR13" s="19" t="e">
        <f>IF(OR(B13="",F13=""),"*",AY13/P13)</f>
        <v>#VALUE!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 t="str">
        <f>IF(D16="","*",IFERROR(IF(ISODD(COUNT(AS16:AX1039)),"ERRO",SUM((AT16-AS16),(AV16-AU16),(AX16-AW16))),"ERRO"))</f>
        <v>ERRO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e">
        <f>IF(AND(BR16&lt;1,BS16&lt;1),"Produção e Intervalo",IF(BR16&lt;1,"Intervalo",IF(BS16&lt;1,"Produção","Aderente")))</f>
        <v>#VALUE!</v>
      </c>
      <c r="BR16" s="19" t="e">
        <f>IF(OR(B16="",F16=""),"*",AY16/P16)</f>
        <v>#VALUE!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 t="str">
        <f>IF(D17="","*",IFERROR(IF(ISODD(COUNT(AS17:AX1040)),"ERRO",SUM((AT17-AS17),(AV17-AU17),(AX17-AW17))),"ERRO"))</f>
        <v>ERRO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e">
        <f>IF(AND(BR17&lt;1,BS17&lt;1),"Produção e Intervalo",IF(BR17&lt;1,"Intervalo",IF(BS17&lt;1,"Produção","Aderente")))</f>
        <v>#VALUE!</v>
      </c>
      <c r="BR17" s="19" t="e">
        <f>IF(OR(B17="",F17=""),"*",AY17/P17)</f>
        <v>#VALUE!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 t="str">
        <f>IF(D18="","*",IFERROR(IF(ISODD(COUNT(AS18:AX1041)),"ERRO",SUM((AT18-AS18),(AV18-AU18),(AX18-AW18))),"ERRO"))</f>
        <v>ERRO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e">
        <f>IF(AND(BR18&lt;1,BS18&lt;1),"Produção e Intervalo",IF(BR18&lt;1,"Intervalo",IF(BS18&lt;1,"Produção","Aderente")))</f>
        <v>#VALUE!</v>
      </c>
      <c r="BR18" s="19" t="e">
        <f>IF(OR(B18="",F18=""),"*",AY18/P18)</f>
        <v>#VALUE!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 t="str">
        <f>IF(D19="","*",IFERROR(IF(ISODD(COUNT(AS19:AX1042)),"ERRO",SUM((AT19-AS19),(AV19-AU19),(AX19-AW19))),"ERRO"))</f>
        <v>ERRO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e">
        <f>IF(AND(BR19&lt;1,BS19&lt;1),"Produção e Intervalo",IF(BR19&lt;1,"Intervalo",IF(BS19&lt;1,"Produção","Aderente")))</f>
        <v>#VALUE!</v>
      </c>
      <c r="BR19" s="19" t="e">
        <f>IF(OR(B19="",F19=""),"*",AY19/P19)</f>
        <v>#VALUE!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 t="str">
        <f>IF(D20="","*",IFERROR(IF(ISODD(COUNT(AS20:AX1043)),"ERRO",SUM((AT20-AS20),(AV20-AU20),(AX20-AW20))),"ERRO"))</f>
        <v>ERRO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e">
        <f>IF(AND(BR20&lt;1,BS20&lt;1),"Produção e Intervalo",IF(BR20&lt;1,"Intervalo",IF(BS20&lt;1,"Produção","Aderente")))</f>
        <v>#VALUE!</v>
      </c>
      <c r="BR20" s="19" t="e">
        <f>IF(OR(B20="",F20=""),"*",AY20/P20)</f>
        <v>#VALUE!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 t="str">
        <f>IF(D21="","*",IFERROR(IF(ISODD(COUNT(AS21:AX1044)),"ERRO",SUM((AT21-AS21),(AV21-AU21),(AX21-AW21))),"ERRO"))</f>
        <v>ERRO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e">
        <f>IF(AND(BR21&lt;1,BS21&lt;1),"Produção e Intervalo",IF(BR21&lt;1,"Intervalo",IF(BS21&lt;1,"Produção","Aderente")))</f>
        <v>#VALUE!</v>
      </c>
      <c r="BR21" s="19" t="e">
        <f>IF(OR(B21="",F21=""),"*",AY21/P21)</f>
        <v>#VALUE!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 t="str">
        <f>IF(D22="","*",IFERROR(IF(ISODD(COUNT(AS22:AX1045)),"ERRO",SUM((AT22-AS22),(AV22-AU22),(AX22-AW22))),"ERRO"))</f>
        <v>ERRO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e">
        <f>IF(AND(BR22&lt;1,BS22&lt;1),"Produção e Intervalo",IF(BR22&lt;1,"Intervalo",IF(BS22&lt;1,"Produção","Aderente")))</f>
        <v>#VALUE!</v>
      </c>
      <c r="BR22" s="19" t="e">
        <f>IF(OR(B22="",F22=""),"*",AY22/P22)</f>
        <v>#VALUE!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 t="str">
        <f>IF(D23="","*",IFERROR(IF(ISODD(COUNT(AS23:AX1045)),"ERRO",SUM((AT23-AS23),(AV23-AU23),(AX23-AW23))),"ERRO"))</f>
        <v>ERRO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e">
        <f>IF(AND(BR23&lt;1,BS23&lt;1),"Produção e Intervalo",IF(BR23&lt;1,"Intervalo",IF(BS23&lt;1,"Produção","Aderente")))</f>
        <v>#VALUE!</v>
      </c>
      <c r="BR23" s="19" t="e">
        <f>IF(OR(B23="",F23=""),"*",AY23/P23)</f>
        <v>#VALUE!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 t="str">
        <f>IF(D24="","*",IFERROR(IF(ISODD(COUNT(AS24:AX1046)),"ERRO",SUM((AT24-AS24),(AV24-AU24),(AX24-AW24))),"ERRO"))</f>
        <v>ERRO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e">
        <f>IF(AND(BR24&lt;1,BS24&lt;1),"Produção e Intervalo",IF(BR24&lt;1,"Intervalo",IF(BS24&lt;1,"Produção","Aderente")))</f>
        <v>#VALUE!</v>
      </c>
      <c r="BR24" s="19" t="e">
        <f>IF(OR(B24="",F24=""),"*",AY24/P24)</f>
        <v>#VALUE!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 t="str">
        <f>IF(D25="","*",IFERROR(IF(ISODD(COUNT(AS25:AX1047)),"ERRO",SUM((AT25-AS25),(AV25-AU25),(AX25-AW25))),"ERRO"))</f>
        <v>ERRO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e">
        <f>IF(AND(BR25&lt;1,BS25&lt;1),"Produção e Intervalo",IF(BR25&lt;1,"Intervalo",IF(BS25&lt;1,"Produção","Aderente")))</f>
        <v>#VALUE!</v>
      </c>
      <c r="BR25" s="19" t="e">
        <f>IF(OR(B25="",F25=""),"*",AY25/P25)</f>
        <v>#VALUE!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 t="str">
        <f>IF(D26="","*",IFERROR(IF(ISODD(COUNT(AS26:AX1048)),"ERRO",SUM((AT26-AS26),(AV26-AU26),(AX26-AW26))),"ERRO"))</f>
        <v>ERRO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e">
        <f>IF(AND(BR26&lt;1,BS26&lt;1),"Produção e Intervalo",IF(BR26&lt;1,"Intervalo",IF(BS26&lt;1,"Produção","Aderente")))</f>
        <v>#VALUE!</v>
      </c>
      <c r="BR26" s="19" t="e">
        <f>IF(OR(B26="",F26=""),"*",AY26/P26)</f>
        <v>#VALUE!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 t="str">
        <f>IF(D27="","*",IFERROR(IF(ISODD(COUNT(AS27:AX1049)),"ERRO",SUM((AT27-AS27),(AV27-AU27),(AX27-AW27))),"ERRO"))</f>
        <v>ERRO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e">
        <f>IF(AND(BR27&lt;1,BS27&lt;1),"Produção e Intervalo",IF(BR27&lt;1,"Intervalo",IF(BS27&lt;1,"Produção","Aderente")))</f>
        <v>#VALUE!</v>
      </c>
      <c r="BR27" s="19" t="e">
        <f>IF(OR(B27="",F27=""),"*",AY27/P27)</f>
        <v>#VALUE!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 t="str">
        <f>IF(D28="","*",IFERROR(IF(ISODD(COUNT(AS28:AX1050)),"ERRO",SUM((AT28-AS28),(AV28-AU28),(AX28-AW28))),"ERRO"))</f>
        <v>ERRO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e">
        <f>IF(AND(BR28&lt;1,BS28&lt;1),"Produção e Intervalo",IF(BR28&lt;1,"Intervalo",IF(BS28&lt;1,"Produção","Aderente")))</f>
        <v>#VALUE!</v>
      </c>
      <c r="BR28" s="19" t="e">
        <f>IF(OR(B28="",F28=""),"*",AY28/P28)</f>
        <v>#VALUE!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 t="str">
        <f>IF(D29="","*",IFERROR(IF(ISODD(COUNT(AS29:AX1051)),"ERRO",SUM((AT29-AS29),(AV29-AU29),(AX29-AW29))),"ERRO"))</f>
        <v>ERRO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e">
        <f>IF(AND(BR29&lt;1,BS29&lt;1),"Produção e Intervalo",IF(BR29&lt;1,"Intervalo",IF(BS29&lt;1,"Produção","Aderente")))</f>
        <v>#VALUE!</v>
      </c>
      <c r="BR29" s="19" t="e">
        <f>IF(OR(B29="",F29=""),"*",AY29/P29)</f>
        <v>#VALUE!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 t="str">
        <f>IF(D32="","*",IFERROR(IF(ISODD(COUNT(AS32:AX1054)),"ERRO",SUM((AT32-AS32),(AV32-AU32),(AX32-AW32))),"ERRO"))</f>
        <v>ERRO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e">
        <f t="shared" si="3"/>
        <v>#VALUE!</v>
      </c>
      <c r="BR32" s="19" t="e">
        <f>IF(OR(B32="",F32=""),"*",AY32/P32)</f>
        <v>#VALUE!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 t="str">
        <f>IF(D33="","*",IFERROR(IF(ISODD(COUNT(AS33:AX1056)),"ERRO",SUM((AT33-AS33),(AV33-AU33),(AX33-AW33))),"ERRO"))</f>
        <v>ERRO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 t="str">
        <f>IF(D34="","*",IFERROR(IF(ISODD(COUNT(AS34:AX1055)),"ERRO",SUM((AT34-AS34),(AV34-AU34),(AX34-AW34))),"ERRO"))</f>
        <v>ERRO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e">
        <f t="shared" si="3"/>
        <v>#VALUE!</v>
      </c>
      <c r="BR34" s="19" t="e">
        <f>IF(OR(B34="",F34=""),"*",AY34/P34)</f>
        <v>#VALUE!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 t="str">
        <f>IF(D35="","*",IFERROR(IF(ISODD(COUNT(AS35:AX1057)),"ERRO",SUM((AT35-AS35),(AV35-AU35),(AX35-AW35))),"ERRO"))</f>
        <v>ERRO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e">
        <f>IF(AND(BR35&lt;1,BS35&lt;1),"Produção e Intervalo",IF(BR35&lt;1,"Intervalo",IF(BS35&lt;1,"Produção","Aderente")))</f>
        <v>#VALUE!</v>
      </c>
      <c r="BR35" s="19" t="e">
        <f>IF(OR(B35="",F35=""),"*",AY35/P35)</f>
        <v>#VALUE!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 t="str">
        <f>IF(D36="","*",IFERROR(IF(ISODD(COUNT(AS36:AX1057)),"ERRO",SUM((AT36-AS36),(AV36-AU36),(AX36-AW36))),"ERRO"))</f>
        <v>ERRO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e">
        <f>IF(AND(BR36&lt;1,BS36&lt;1),"Produção e Intervalo",IF(BR36&lt;1,"Intervalo",IF(BS36&lt;1,"Produção","Aderente")))</f>
        <v>#VALUE!</v>
      </c>
      <c r="BR36" s="19" t="e">
        <f>IF(OR(B36="",F36=""),"*",AY36/P36)</f>
        <v>#VALUE!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 t="str">
        <f>IF(D37="","*",IFERROR(IF(ISODD(COUNT(AS37:AX1058)),"ERRO",SUM((AT37-AS37),(AV37-AU37),(AX37-AW37))),"ERRO"))</f>
        <v>ERRO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e">
        <f>IF(AND(BR37&lt;1,BS37&lt;1),"Produção e Intervalo",IF(BR37&lt;1,"Intervalo",IF(BS37&lt;1,"Produção","Aderente")))</f>
        <v>#VALUE!</v>
      </c>
      <c r="BR37" s="19" t="e">
        <f>IF(OR(B37="",F37=""),"*",AY37/P37)</f>
        <v>#VALUE!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 t="str">
        <f>IF(D38="","*",IFERROR(IF(ISODD(COUNT(AS38:AX1057)),"ERRO",SUM((AT38-AS38),(AV38-AU38),(AX38-AW38))),"ERRO"))</f>
        <v>ERRO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e">
        <f t="shared" si="3"/>
        <v>#VALUE!</v>
      </c>
      <c r="BR38" s="19" t="e">
        <f>IF(OR(B38="",F38=""),"*",AY38/P38)</f>
        <v>#VALUE!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 t="str">
        <f>IF(D39="","*",IFERROR(IF(ISODD(COUNT(AS39:AX1062)),"ERRO",SUM((AT39-AS39),(AV39-AU39),(AX39-AW39))),"ERRO"))</f>
        <v>ERRO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e">
        <f>IF(AND(BR39&lt;1,BS39&lt;1),"Produção e Intervalo",IF(BR39&lt;1,"Intervalo",IF(BS39&lt;1,"Produção","Aderente")))</f>
        <v>#VALUE!</v>
      </c>
      <c r="BR39" s="19" t="e">
        <f>IF(OR(B39="",F39=""),"*",AY39/P39)</f>
        <v>#VALUE!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 t="str">
        <f>IF(D40="","*",IFERROR(IF(ISODD(COUNT(AS40:AX1058)),"ERRO",SUM((AT40-AS40),(AV40-AU40),(AX40-AW40))),"ERRO"))</f>
        <v>ERRO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e">
        <f t="shared" si="3"/>
        <v>#VALUE!</v>
      </c>
      <c r="BR40" s="19" t="e">
        <f>IF(OR(B40="",F40=""),"*",AY40/P40)</f>
        <v>#VALUE!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 t="str">
        <f>IF(D41="","*",IFERROR(IF(ISODD(COUNT(AS41:AX1060)),"ERRO",SUM((AT41-AS41),(AV41-AU41),(AX41-AW41))),"ERRO"))</f>
        <v>ERRO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e">
        <f>IF(AND(BR41&lt;1,BS41&lt;1),"Produção e Intervalo",IF(BR41&lt;1,"Intervalo",IF(BS41&lt;1,"Produção","Aderente")))</f>
        <v>#VALUE!</v>
      </c>
      <c r="BR41" s="19" t="e">
        <f>IF(OR(B41="",F41=""),"*",AY41/P41)</f>
        <v>#VALUE!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 t="str">
        <f>IF(D42="","*",IFERROR(IF(ISODD(COUNT(AS42:AX1060)),"ERRO",SUM((AT42-AS42),(AV42-AU42),(AX42-AW42))),"ERRO"))</f>
        <v>ERRO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e">
        <f>IF(AND(BR42&lt;1,BS42&lt;1),"Produção e Intervalo",IF(BR42&lt;1,"Intervalo",IF(BS42&lt;1,"Produção","Aderente")))</f>
        <v>#VALUE!</v>
      </c>
      <c r="BR42" s="19" t="e">
        <f>IF(OR(B42="",F42=""),"*",AY42/P42)</f>
        <v>#VALUE!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 t="str">
        <f>IF(D43="","*",IFERROR(IF(ISODD(COUNT(AS43:AX1060)),"ERRO",SUM((AT43-AS43),(AV43-AU43),(AX43-AW43))),"ERRO"))</f>
        <v>ERRO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e">
        <f>IF(AND(BR43&lt;1,BS43&lt;1),"Produção e Intervalo",IF(BR43&lt;1,"Intervalo",IF(BS43&lt;1,"Produção","Aderente")))</f>
        <v>#VALUE!</v>
      </c>
      <c r="BR43" s="19" t="e">
        <f>IF(OR(B43="",F43=""),"*",AY43/P43)</f>
        <v>#VALUE!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 t="str">
        <f>IF(D44="","*",IFERROR(IF(ISODD(COUNT(AS44:AX1059)),"ERRO",SUM((AT44-AS44),(AV44-AU44),(AX44-AW44))),"ERRO"))</f>
        <v>ERRO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e">
        <f t="shared" si="3"/>
        <v>#VALUE!</v>
      </c>
      <c r="BR44" s="19" t="e">
        <f>IF(OR(B44="",F44=""),"*",AY44/P44)</f>
        <v>#VALUE!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 t="str">
        <f>IF(D45="","*",IFERROR(IF(ISODD(COUNT(AS45:AX1060)),"ERRO",SUM((AT45-AS45),(AV45-AU45),(AX45-AW45))),"ERRO"))</f>
        <v>ERRO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e">
        <f t="shared" si="3"/>
        <v>#VALUE!</v>
      </c>
      <c r="BR45" s="19" t="e">
        <f>IF(OR(B45="",F45=""),"*",AY45/P45)</f>
        <v>#VALUE!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 t="str">
        <f>IF(D46="","*",IFERROR(IF(ISODD(COUNT(AS46:AX1061)),"ERRO",SUM((AT46-AS46),(AV46-AU46),(AX46-AW46))),"ERRO"))</f>
        <v>ERRO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e">
        <f t="shared" si="3"/>
        <v>#VALUE!</v>
      </c>
      <c r="BR46" s="19" t="e">
        <f>IF(OR(B46="",F46=""),"*",AY46/P46)</f>
        <v>#VALUE!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 t="str">
        <f>IF(D49="","*",IFERROR(IF(ISODD(COUNT(AS49:AX1064)),"ERRO",SUM((AT49-AS49),(AV49-AU49),(AX49-AW49))),"ERRO"))</f>
        <v>ERRO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e">
        <f t="shared" si="3"/>
        <v>#VALUE!</v>
      </c>
      <c r="BR49" s="19" t="e">
        <f>IF(OR(B49="",F49=""),"*",AY49/P49)</f>
        <v>#VALUE!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 t="str">
        <f>IF(D50="","*",IFERROR(IF(ISODD(COUNT(AS50:AX1073)),"ERRO",SUM((AT50-AS50),(AV50-AU50),(AX50-AW50))),"ERRO"))</f>
        <v>ERRO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 t="str">
        <f>IF(D51="","*",IFERROR(IF(ISODD(COUNT(AS51:AX1065)),"ERRO",SUM((AT51-AS51),(AV51-AU51),(AX51-AW51))),"ERRO"))</f>
        <v>ERRO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e">
        <f t="shared" si="3"/>
        <v>#VALUE!</v>
      </c>
      <c r="BR51" s="19" t="e">
        <f>IF(OR(B51="",F51=""),"*",AY51/P51)</f>
        <v>#VALUE!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 t="str">
        <f>IF(D52="","*",IFERROR(IF(ISODD(COUNT(AS52:AX1066)),"ERRO",SUM((AT52-AS52),(AV52-AU52),(AX52-AW52))),"ERRO"))</f>
        <v>ERRO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e">
        <f t="shared" si="3"/>
        <v>#VALUE!</v>
      </c>
      <c r="BR52" s="19" t="e">
        <f>IF(OR(B52="",F52=""),"*",AY52/P52)</f>
        <v>#VALUE!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 t="str">
        <f>IF(D53="","*",IFERROR(IF(ISODD(COUNT(AS53:AX1067)),"ERRO",SUM((AT53-AS53),(AV53-AU53),(AX53-AW53))),"ERRO"))</f>
        <v>ERRO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e">
        <f t="shared" si="3"/>
        <v>#VALUE!</v>
      </c>
      <c r="BR53" s="19" t="e">
        <f>IF(OR(B53="",F53=""),"*",AY53/P53)</f>
        <v>#VALUE!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 t="str">
        <f>IF(D54="","*",IFERROR(IF(ISODD(COUNT(AS54:AX1077)),"ERRO",SUM((AT54-AS54),(AV54-AU54),(AX54-AW54))),"ERRO"))</f>
        <v>ERRO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e">
        <f>IF(AND(BR54&lt;1,BS54&lt;1),"Produção e Intervalo",IF(BR54&lt;1,"Intervalo",IF(BS54&lt;1,"Produção","Aderente")))</f>
        <v>#VALUE!</v>
      </c>
      <c r="BR54" s="19" t="e">
        <f>IF(OR(B54="",F54=""),"*",AY54/P54)</f>
        <v>#VALUE!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 t="str">
        <f>IF(D55="","*",IFERROR(IF(ISODD(COUNT(AS55:AX1078)),"ERRO",SUM((AT55-AS55),(AV55-AU55),(AX55-AW55))),"ERRO"))</f>
        <v>ERRO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e">
        <f>IF(AND(BR55&lt;1,BS55&lt;1),"Produção e Intervalo",IF(BR55&lt;1,"Intervalo",IF(BS55&lt;1,"Produção","Aderente")))</f>
        <v>#VALUE!</v>
      </c>
      <c r="BR55" s="19" t="e">
        <f>IF(OR(B55="",F55=""),"*",AY55/P55)</f>
        <v>#VALUE!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 t="str">
        <f>IF(D56="","*",IFERROR(IF(ISODD(COUNT(AS56:AX1078)),"ERRO",SUM((AT56-AS56),(AV56-AU56),(AX56-AW56))),"ERRO"))</f>
        <v>ERRO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e">
        <f>IF(AND(BR56&lt;1,BS56&lt;1),"Produção e Intervalo",IF(BR56&lt;1,"Intervalo",IF(BS56&lt;1,"Produção","Aderente")))</f>
        <v>#VALUE!</v>
      </c>
      <c r="BR56" s="19" t="e">
        <f>IF(OR(B56="",F56=""),"*",AY56/P56)</f>
        <v>#VALUE!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 t="str">
        <f>IF(D57="","*",IFERROR(IF(ISODD(COUNT(AS57:AX1068)),"ERRO",SUM((AT57-AS57),(AV57-AU57),(AX57-AW57))),"ERRO"))</f>
        <v>ERRO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e">
        <f t="shared" si="3"/>
        <v>#VALUE!</v>
      </c>
      <c r="BR57" s="19" t="e">
        <f>IF(OR(B57="",F57=""),"*",AY57/P57)</f>
        <v>#VALUE!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 t="str">
        <f>IF(D58="","*",IFERROR(IF(ISODD(COUNT(AS58:AX1080)),"ERRO",SUM((AT58-AS58),(AV58-AU58),(AX58-AW58))),"ERRO"))</f>
        <v>ERRO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e">
        <f>IF(AND(BR58&lt;1,BS58&lt;1),"Produção e Intervalo",IF(BR58&lt;1,"Intervalo",IF(BS58&lt;1,"Produção","Aderente")))</f>
        <v>#VALUE!</v>
      </c>
      <c r="BR58" s="19" t="e">
        <f>IF(OR(B58="",F58=""),"*",AY58/P58)</f>
        <v>#VALUE!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 t="str">
        <f>IF(D59="","*",IFERROR(IF(ISODD(COUNT(AS59:AX1069)),"ERRO",SUM((AT59-AS59),(AV59-AU59),(AX59-AW59))),"ERRO"))</f>
        <v>ERRO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e">
        <f t="shared" si="3"/>
        <v>#VALUE!</v>
      </c>
      <c r="BR59" s="19" t="e">
        <f>IF(OR(B59="",F59=""),"*",AY59/P59)</f>
        <v>#VALUE!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 t="str">
        <f>IF(D60="","*",IFERROR(IF(ISODD(COUNT(AS60:AX1070)),"ERRO",SUM((AT60-AS60),(AV60-AU60),(AX60-AW60))),"ERRO"))</f>
        <v>ERRO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e">
        <f t="shared" si="3"/>
        <v>#VALUE!</v>
      </c>
      <c r="BR60" s="19" t="e">
        <f>IF(OR(B60="",F60=""),"*",AY60/P60)</f>
        <v>#VALUE!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 t="str">
        <f>IF(D61="","*",IFERROR(IF(ISODD(COUNT(AS61:AX1071)),"ERRO",SUM((AT61-AS61),(AV61-AU61),(AX61-AW61))),"ERRO"))</f>
        <v>ERRO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e">
        <f t="shared" si="3"/>
        <v>#VALUE!</v>
      </c>
      <c r="BR61" s="19" t="e">
        <f>IF(OR(B61="",F61=""),"*",AY61/P61)</f>
        <v>#VALUE!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 t="str">
        <f>IF(D62="","*",IFERROR(IF(ISODD(COUNT(AS62:AX1072)),"ERRO",SUM((AT62-AS62),(AV62-AU62),(AX62-AW62))),"ERRO"))</f>
        <v>ERRO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e">
        <f t="shared" si="3"/>
        <v>#VALUE!</v>
      </c>
      <c r="BR62" s="19" t="e">
        <f>IF(OR(B62="",F62=""),"*",AY62/P62)</f>
        <v>#VALUE!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 t="str">
        <f>IF(D63="","*",IFERROR(IF(ISODD(COUNT(AS63:AX1073)),"ERRO",SUM((AT63-AS63),(AV63-AU63),(AX63-AW63))),"ERRO"))</f>
        <v>ERRO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e">
        <f t="shared" si="3"/>
        <v>#VALUE!</v>
      </c>
      <c r="BR63" s="19" t="e">
        <f>IF(OR(B63="",F63=""),"*",AY63/P63)</f>
        <v>#VALUE!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 t="str">
        <f>IF(D66="","*",IFERROR(IF(ISODD(COUNT(AS66:AX1074)),"ERRO",SUM((AT66-AS66),(AV66-AU66),(AX66-AW66))),"ERRO"))</f>
        <v>ERRO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e">
        <f t="shared" si="3"/>
        <v>#VALUE!</v>
      </c>
      <c r="BR66" s="19" t="e">
        <f>IF(OR(B66="",F66=""),"*",AY66/P66)</f>
        <v>#VALUE!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 t="str">
        <f>IF(D67="","*",IFERROR(IF(ISODD(COUNT(AS67:AX1075)),"ERRO",SUM((AT67-AS67),(AV67-AU67),(AX67-AW67))),"ERRO"))</f>
        <v>ERRO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e">
        <f t="shared" si="3"/>
        <v>#VALUE!</v>
      </c>
      <c r="BR67" s="19" t="e">
        <f>IF(OR(B67="",F67=""),"*",AY67/P67)</f>
        <v>#VALUE!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 t="str">
        <f>IF(D68="","*",IFERROR(IF(ISODD(COUNT(AS68:AX1076)),"ERRO",SUM((AT68-AS68),(AV68-AU68),(AX68-AW68))),"ERRO"))</f>
        <v>ERRO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 t="str">
        <f>IF(D69="","*",IFERROR(IF(ISODD(COUNT(AS69:AX1077)),"ERRO",SUM((AT69-AS69),(AV69-AU69),(AX69-AW69))),"ERRO"))</f>
        <v>ERRO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e">
        <f t="shared" si="3"/>
        <v>#VALUE!</v>
      </c>
      <c r="BR69" s="19" t="e">
        <f>IF(OR(B69="",F69=""),"*",AY69/P69)</f>
        <v>#VALUE!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 t="str">
        <f>IF(D70="","*",IFERROR(IF(ISODD(COUNT(AS70:AX1078)),"ERRO",SUM((AT70-AS70),(AV70-AU70),(AX70-AW70))),"ERRO"))</f>
        <v>ERRO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e">
        <f t="shared" si="3"/>
        <v>#VALUE!</v>
      </c>
      <c r="BR70" s="19" t="e">
        <f>IF(OR(B70="",F70=""),"*",AY70/P70)</f>
        <v>#VALUE!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 t="str">
        <f>IF(D71="","*",IFERROR(IF(ISODD(COUNT(AS71:AX1093)),"ERRO",SUM((AT71-AS71),(AV71-AU71),(AX71-AW71))),"ERRO"))</f>
        <v>ERRO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e">
        <f>IF(AND(BR71&lt;1,BS71&lt;1),"Produção e Intervalo",IF(BR71&lt;1,"Intervalo",IF(BS71&lt;1,"Produção","Aderente")))</f>
        <v>#VALUE!</v>
      </c>
      <c r="BR71" s="19" t="e">
        <f>IF(OR(B71="",F71=""),"*",AY71/P71)</f>
        <v>#VALUE!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 t="str">
        <f>IF(D72="","*",IFERROR(IF(ISODD(COUNT(AS72:AX1079)),"ERRO",SUM((AT72-AS72),(AV72-AU72),(AX72-AW72))),"ERRO"))</f>
        <v>ERRO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e">
        <f t="shared" si="3"/>
        <v>#VALUE!</v>
      </c>
      <c r="BR72" s="19" t="e">
        <f>IF(OR(B72="",F72=""),"*",AY72/P72)</f>
        <v>#VALUE!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 t="str">
        <f>IF(D73="","*",IFERROR(IF(ISODD(COUNT(AS73:AX1080)),"ERRO",SUM((AT73-AS73),(AV73-AU73),(AX73-AW73))),"ERRO"))</f>
        <v>ERRO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e">
        <f t="shared" si="3"/>
        <v>#VALUE!</v>
      </c>
      <c r="BR73" s="19" t="e">
        <f>IF(OR(B73="",F73=""),"*",AY73/P73)</f>
        <v>#VALUE!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 t="str">
        <f>IF(D74="","*",IFERROR(IF(ISODD(COUNT(AS74:AX1094)),"ERRO",SUM((AT74-AS74),(AV74-AU74),(AX74-AW74))),"ERRO"))</f>
        <v>ERRO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e">
        <f>IF(AND(BR74&lt;1,BS74&lt;1),"Produção e Intervalo",IF(BR74&lt;1,"Intervalo",IF(BS74&lt;1,"Produção","Aderente")))</f>
        <v>#VALUE!</v>
      </c>
      <c r="BR74" s="19" t="e">
        <f>IF(OR(B74="",F74=""),"*",AY74/P74)</f>
        <v>#VALUE!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 t="str">
        <f>IF(D75="","*",IFERROR(IF(ISODD(COUNT(AS75:AX1081)),"ERRO",SUM((AT75-AS75),(AV75-AU75),(AX75-AW75))),"ERRO"))</f>
        <v>ERRO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e">
        <f t="shared" si="3"/>
        <v>#VALUE!</v>
      </c>
      <c r="BR75" s="19" t="e">
        <f>IF(OR(B75="",F75=""),"*",AY75/P75)</f>
        <v>#VALUE!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 t="str">
        <f>IF(D76="","*",IFERROR(IF(ISODD(COUNT(AS76:AX1098)),"ERRO",SUM((AT76-AS76),(AV76-AU76),(AX76-AW76))),"ERRO"))</f>
        <v>ERRO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e">
        <f>IF(AND(BR76&lt;1,BS76&lt;1),"Produção e Intervalo",IF(BR76&lt;1,"Intervalo",IF(BS76&lt;1,"Produção","Aderente")))</f>
        <v>#VALUE!</v>
      </c>
      <c r="BR76" s="19" t="e">
        <f>IF(OR(B76="",F76=""),"*",AY76/P76)</f>
        <v>#VALUE!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 t="str">
        <f>IF(D77="","*",IFERROR(IF(ISODD(COUNT(AS77:AX1097)),"ERRO",SUM((AT77-AS77),(AV77-AU77),(AX77-AW77))),"ERRO"))</f>
        <v>ERRO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e">
        <f>IF(AND(BR77&lt;1,BS77&lt;1),"Produção e Intervalo",IF(BR77&lt;1,"Intervalo",IF(BS77&lt;1,"Produção","Aderente")))</f>
        <v>#VALUE!</v>
      </c>
      <c r="BR77" s="19" t="e">
        <f>IF(OR(B77="",F77=""),"*",AY77/P77)</f>
        <v>#VALUE!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 t="str">
        <f>IF(D78="","*",IFERROR(IF(ISODD(COUNT(AS78:AX1097)),"ERRO",SUM((AT78-AS78),(AV78-AU78),(AX78-AW78))),"ERRO"))</f>
        <v>ERRO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e">
        <f>IF(AND(BR78&lt;1,BS78&lt;1),"Produção e Intervalo",IF(BR78&lt;1,"Intervalo",IF(BS78&lt;1,"Produção","Aderente")))</f>
        <v>#VALUE!</v>
      </c>
      <c r="BR78" s="19" t="e">
        <f>IF(OR(B78="",F78=""),"*",AY78/P78)</f>
        <v>#VALUE!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 t="str">
        <f>IF(D79="","*",IFERROR(IF(ISODD(COUNT(AS79:AX1082)),"ERRO",SUM((AT79-AS79),(AV79-AU79),(AX79-AW79))),"ERRO"))</f>
        <v>ERRO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e">
        <f t="shared" si="3"/>
        <v>#VALUE!</v>
      </c>
      <c r="BR79" s="19" t="e">
        <f>IF(OR(B79="",F79=""),"*",AY79/P79)</f>
        <v>#VALUE!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 t="str">
        <f>IF(D80="","*",IFERROR(IF(ISODD(COUNT(AS80:AX1083)),"ERRO",SUM((AT80-AS80),(AV80-AU80),(AX80-AW80))),"ERRO"))</f>
        <v>ERRO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e">
        <f t="shared" si="3"/>
        <v>#VALUE!</v>
      </c>
      <c r="BR80" s="19" t="e">
        <f>IF(OR(B80="",F80=""),"*",AY80/P80)</f>
        <v>#VALUE!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 t="str">
        <f>IF(D81="","*",IFERROR(IF(ISODD(COUNT(AS81:AX1084)),"ERRO",SUM((AT81-AS81),(AV81-AU81),(AX81-AW81))),"ERRO"))</f>
        <v>ERRO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e">
        <f t="shared" si="3"/>
        <v>#VALUE!</v>
      </c>
      <c r="BR81" s="19" t="e">
        <f>IF(OR(B81="",F81=""),"*",AY81/P81)</f>
        <v>#VALUE!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 t="str">
        <f>IF(D84="","*",IFERROR(IF(ISODD(COUNT(AS84:AX1086)),"ERRO",SUM((AT84-AS84),(AV84-AU84),(AX84-AW84))),"ERRO"))</f>
        <v>ERRO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e">
        <f t="shared" si="3"/>
        <v>#VALUE!</v>
      </c>
      <c r="BR84" s="19" t="e">
        <f>IF(OR(B84="",F84=""),"*",AY84/P84)</f>
        <v>#VALUE!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69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/>
      <c r="AU85" s="139"/>
      <c r="AV85" s="139"/>
      <c r="AW85" s="14"/>
      <c r="AX85" s="14"/>
      <c r="AY85" s="184" t="str">
        <f>IF(D85="","*",IFERROR(IF(ISODD(COUNT(AS85:AX1087)),"ERRO",SUM((AT85-AS85),(AV85-AU85),(AX85-AW85))),"ERRO"))</f>
        <v>ERRO</v>
      </c>
      <c r="AZ85" s="157"/>
      <c r="BA85" s="112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/>
      <c r="BN85" s="133"/>
      <c r="BO85" s="133"/>
      <c r="BP85" s="18"/>
      <c r="BQ85" s="12" t="e">
        <f t="shared" si="3"/>
        <v>#VALUE!</v>
      </c>
      <c r="BR85" s="19" t="e">
        <f>IF(OR(B85="",F85=""),"*",AY85/P85)</f>
        <v>#VALUE!</v>
      </c>
      <c r="BS85" s="19">
        <f>IF(OR(B85="",F85=""),"*",BA85/Q85)</f>
        <v>0</v>
      </c>
      <c r="BT85" s="209" t="str">
        <f>IF(BN85="","",SUBSTITUTE(BM85," ","")&amp;SUBSTITUTE(BN85," ",""))</f>
        <v/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IF(D86="","*",IFERROR(IF(ISODD(COUNT(AS86:AX1088)),"ERRO",SUM((AT86-AS86),(AV86-AU86),(AX86-AW86))),"ERRO"))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204">
        <f>IF(D87="","*",IFERROR(IF(ISODD(COUNT(AS87:AX1109)),"ERRO",SUM((AT87-AS87),(AV87-AU87),(AX87-AW87))),"ERRO"))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204">
        <f>IF(D88="","*",IFERROR(IF(ISODD(COUNT(AS88:AX1109)),"ERRO",SUM((AT88-AS88),(AV88-AU88),(AX88-AW88))),"ERRO"))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204">
        <f>IF(D89="","*",IFERROR(IF(ISODD(COUNT(AS89:AX1109)),"ERRO",SUM((AT89-AS89),(AV89-AU89),(AX89-AW89))),"ERRO"))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204">
        <f>IF(D90="","*",IFERROR(IF(ISODD(COUNT(AS90:AX1112)),"ERRO",SUM((AT90-AS90),(AV90-AU90),(AX90-AW90))),"ERRO"))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204">
        <f>IF(D91="","*",IFERROR(IF(ISODD(COUNT(AS91:AX1113)),"ERRO",SUM((AT91-AS91),(AV91-AU91),(AX91-AW91))),"ERRO"))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204">
        <f>IF(D92="","*",IFERROR(IF(ISODD(COUNT(AS92:AX1110)),"ERRO",SUM((AT92-AS92),(AV92-AU92),(AX92-AW92))),"ERRO"))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204">
        <f>IF(D93="","*",IFERROR(IF(ISODD(COUNT(AS93:AX1115)),"ERRO",SUM((AT93-AS93),(AV93-AU93),(AX93-AW93))),"ERRO"))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IF(D94="","*",IFERROR(IF(ISODD(COUNT(AS94:AX1089)),"ERRO",SUM((AT94-AS94),(AV94-AU94),(AX94-AW94))),"ERRO"))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204">
        <f>IF(D95="","*",IFERROR(IF(ISODD(COUNT(AS95:AX1110)),"ERRO",SUM((AT95-AS95),(AV95-AU95),(AX95-AW95))),"ERRO"))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IF(D96="","*",IFERROR(IF(ISODD(COUNT(AS96:AX1090)),"ERRO",SUM((AT96-AS96),(AV96-AU96),(AX96-AW96))),"ERRO"))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IF(D97="","*",IFERROR(IF(ISODD(COUNT(AS97:AX1091)),"ERRO",SUM((AT97-AS97),(AV97-AU97),(AX97-AW97))),"ERRO"))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IF(D98="","*",IFERROR(IF(ISODD(COUNT(AS98:AX1092)),"ERRO",SUM((AT98-AS98),(AV98-AU98),(AX98-AW98))),"ERRO"))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IF(D99="","*",IFERROR(IF(ISODD(COUNT(AS99:AX1094)),"ERRO",SUM((AT99-AS99),(AV99-AU99),(AX99-AW99))),"ERRO"))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>
      <c r="A100" s="47" t="str">
        <f>D100&amp;B100</f>
        <v>W75</v>
      </c>
      <c r="B100" s="199"/>
      <c r="C100" s="138" t="str">
        <f>IF(BS_CONTROLE[[#This Row],[DATA]]="","",WEEKNUM(BS_CONTROLE[[#This Row],[DATA]]))</f>
        <v/>
      </c>
      <c r="D100" s="200" t="s">
        <v>621</v>
      </c>
      <c r="E100" s="201"/>
      <c r="F100" s="202" t="s">
        <v>465</v>
      </c>
      <c r="G100" s="146" t="str">
        <f>IF(D100="","*",VLOOKUP(F100,BS_ATIVIDADE[],3,FALSE))</f>
        <v>OUTROS - MECANIZAÇÃO</v>
      </c>
      <c r="H100" s="203" t="s">
        <v>134</v>
      </c>
      <c r="I100" s="203" t="s">
        <v>180</v>
      </c>
      <c r="J100" s="130">
        <v>73</v>
      </c>
      <c r="K100" s="130">
        <v>7</v>
      </c>
      <c r="L100" s="108" t="s">
        <v>384</v>
      </c>
      <c r="M100" s="130" t="s">
        <v>1058</v>
      </c>
      <c r="N100" s="130" t="s">
        <v>1059</v>
      </c>
      <c r="O100" s="109">
        <v>0.125</v>
      </c>
      <c r="P100" s="109">
        <v>4.1666666666666664E-2</v>
      </c>
      <c r="Q100" s="108">
        <v>30</v>
      </c>
      <c r="R100" s="10" t="str">
        <f>IFERROR(_xlfn.XLOOKUP(F100, BS_ATIVIDADE[ATIVIDADE],BS_ATIVIDADE[UNIDADE] ), "*")</f>
        <v>KM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8" t="s">
        <v>960</v>
      </c>
      <c r="W100" s="108" t="s">
        <v>1060</v>
      </c>
      <c r="X100" s="107" t="s">
        <v>825</v>
      </c>
      <c r="Y100" s="132" t="s">
        <v>886</v>
      </c>
      <c r="Z100" s="107"/>
      <c r="AA100" s="196" t="s">
        <v>1061</v>
      </c>
      <c r="AB100" s="197" t="s">
        <v>987</v>
      </c>
      <c r="AC100" s="197" t="s">
        <v>907</v>
      </c>
      <c r="AD100" s="198">
        <v>8.3333333333333329E-2</v>
      </c>
      <c r="AE100" s="196">
        <v>9272</v>
      </c>
      <c r="AF100" s="196"/>
      <c r="AG100" s="130"/>
      <c r="AH100" s="15"/>
      <c r="AI100" s="129" t="str">
        <f>IF(BS_CONTROLE[[#This Row],[Atividade]]=0, "-", BS_CONTROLE[[#This Row],[Atividade]])</f>
        <v>MECANIZAÇÃO - CAPINA QUÍMICA</v>
      </c>
      <c r="AJ100" s="9" t="str">
        <f>IF(BS_CONTROLE[[#This Row],[Atividade]]=0, "-", BS_CONTROLE[[#This Row],[Atividade]])</f>
        <v>MECANIZAÇÃO - CAPINA QUÍMICA</v>
      </c>
      <c r="AK100" s="31" t="str">
        <f>BS_CONTROLE[[#This Row],[Local - Partida]]</f>
        <v>ZTO</v>
      </c>
      <c r="AL100" s="31" t="str">
        <f>BS_CONTROLE[[#This Row],[Local - Encerramento]]</f>
        <v>K58K592</v>
      </c>
      <c r="AM100" s="108" t="str">
        <f>IF(BS_CONTROLE[[#This Row],[Entre - Estações]]=0, "-", BS_CONTROLE[[#This Row],[Entre - Estações]])</f>
        <v>ZTO-ZTN</v>
      </c>
      <c r="AN100" s="108" t="str">
        <f>IF(BS_CONTROLE[[#This Row],[SB]]=0, "-", BS_CONTROLE[[#This Row],[SB]])</f>
        <v>ZTOZTN</v>
      </c>
      <c r="AO100" s="108">
        <f>IF(BS_CONTROLE[[#This Row],[SUB]]=0, "-", BS_CONTROLE[[#This Row],[SUB]])</f>
        <v>73</v>
      </c>
      <c r="AP100" s="108">
        <f>BS_CONTROLE[[#This Row],[KM - Inicio]]</f>
        <v>7</v>
      </c>
      <c r="AQ100" s="108">
        <f>BS_CONTROLE[[#This Row],[KM - Inicio]]</f>
        <v>7</v>
      </c>
      <c r="AR100" s="111"/>
      <c r="AS100" s="111"/>
      <c r="AT100" s="111"/>
      <c r="AU100" s="139"/>
      <c r="AV100" s="139"/>
      <c r="AW100" s="14"/>
      <c r="AX100" s="14"/>
      <c r="AY100" s="204">
        <f>IF(D100="","*",IFERROR(IF(ISODD(COUNT(AS100:AX1121)),"ERRO",SUM((AT100-AS100),(AV100-AU100),(AX100-AW100))),"ERRO"))</f>
        <v>0</v>
      </c>
      <c r="AZ100" s="157"/>
      <c r="BA100" s="112"/>
      <c r="BB100" s="10" t="str">
        <f>IFERROR(_xlfn.XLOOKUP(AI100, BS_ATIVIDADE[ATIVIDADE],BS_ATIVIDADE[UNIDADE] ), "*")</f>
        <v>KM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4" t="str">
        <f>BS_CONTROLE[[#This Row],[Responsavel pelo boletim]]</f>
        <v xml:space="preserve">Stadler </v>
      </c>
      <c r="BG100" s="16"/>
      <c r="BH100" s="17"/>
      <c r="BI100" s="17"/>
      <c r="BJ100" s="17" t="s">
        <v>1056</v>
      </c>
      <c r="BK100" s="218" t="s">
        <v>1056</v>
      </c>
      <c r="BL100" s="16"/>
      <c r="BM100" s="133"/>
      <c r="BN100" s="133"/>
      <c r="BO100" s="133"/>
      <c r="BP100" s="205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>IF(BN100="","",SUBSTITUTE(BM100," ","")&amp;SUBSTITUTE(BN100," ",""))</f>
        <v/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IF(D101="","*",IFERROR(IF(ISODD(COUNT(AS101:AX1095)),"ERRO",SUM((AT101-AS101),(AV101-AU101),(AX101-AW101))),"ERRO"))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1062</v>
      </c>
      <c r="BK101" s="17" t="s">
        <v>1062</v>
      </c>
      <c r="BL101" s="16"/>
      <c r="BM101" s="133" t="s">
        <v>991</v>
      </c>
      <c r="BN101" s="133" t="s">
        <v>1063</v>
      </c>
      <c r="BO101" s="133" t="s">
        <v>1063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1064</v>
      </c>
      <c r="N102" s="130" t="s">
        <v>1065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1064</v>
      </c>
      <c r="AN102" s="108" t="s">
        <v>1065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IF(D102="","*",IFERROR(IF(ISODD(COUNT(AS102:AX1096)),"ERRO",SUM((AT102-AS102),(AV102-AU102),(AX102-AW102))),"ERRO"))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1066</v>
      </c>
      <c r="BK102" s="17" t="s">
        <v>1066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1067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1068</v>
      </c>
      <c r="W103" s="155" t="s">
        <v>1069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IF(D103="","*",IFERROR(IF(ISODD(COUNT(AS103:AX1097)),"ERRO",SUM((AT103-AS103),(AV103-AU103),(AX103-AW103))),"ERRO"))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1070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8"/>
        <v>W5546087</v>
      </c>
      <c r="B104" s="105">
        <v>46087</v>
      </c>
      <c r="C104" s="138">
        <f>IF(BS_CONTROLE[[#This Row],[DATA]]="","",WEEKNUM(BS_CONTROLE[[#This Row],[DATA]]))</f>
        <v>10</v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1071</v>
      </c>
      <c r="N104" s="130" t="s">
        <v>1072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1073</v>
      </c>
      <c r="W104" s="155" t="s">
        <v>1074</v>
      </c>
      <c r="X104" s="107" t="s">
        <v>860</v>
      </c>
      <c r="Y104" s="132"/>
      <c r="Z104" s="107"/>
      <c r="AA104" s="108" t="s">
        <v>1075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/>
      <c r="AT104" s="111"/>
      <c r="AU104" s="139"/>
      <c r="AV104" s="139"/>
      <c r="AW104" s="14"/>
      <c r="AX104" s="14"/>
      <c r="AY104" s="184">
        <f>IF(D104="","*",IFERROR(IF(ISODD(COUNT(AS104:AX1098)),"ERRO",SUM((AT104-AS104),(AV104-AU104),(AX104-AW104))),"ERRO"))</f>
        <v>0</v>
      </c>
      <c r="AZ104" s="157"/>
      <c r="BA104" s="112"/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1</v>
      </c>
      <c r="BI104" s="17"/>
      <c r="BJ104" s="17"/>
      <c r="BK104" s="18" t="s">
        <v>1076</v>
      </c>
      <c r="BL104" s="16"/>
      <c r="BM104" s="133"/>
      <c r="BN104" s="133"/>
      <c r="BO104" s="133"/>
      <c r="BP104" s="18"/>
      <c r="BQ104" s="12" t="str">
        <f t="shared" si="9"/>
        <v>Produção e Intervalo</v>
      </c>
      <c r="BR104" s="19">
        <f>IF(OR(B104="",F104=""),"*",AY104/P104)</f>
        <v>0</v>
      </c>
      <c r="BS104" s="19">
        <f>IF(OR(B104="",F104=""),"*",BA104/Q104)</f>
        <v>0</v>
      </c>
      <c r="BT104" s="209" t="str">
        <f t="shared" si="7"/>
        <v/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1077</v>
      </c>
      <c r="N105" s="130" t="s">
        <v>1078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1073</v>
      </c>
      <c r="W105" s="155" t="s">
        <v>1079</v>
      </c>
      <c r="X105" s="107" t="s">
        <v>825</v>
      </c>
      <c r="Y105" s="132"/>
      <c r="Z105" s="107"/>
      <c r="AA105" s="108" t="s">
        <v>1080</v>
      </c>
      <c r="AB105" s="106" t="s">
        <v>830</v>
      </c>
      <c r="AC105" s="156"/>
      <c r="AD105" s="110">
        <v>0.375</v>
      </c>
      <c r="AE105" s="108">
        <v>9374</v>
      </c>
      <c r="AF105" s="108" t="s">
        <v>1081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/>
      <c r="AS105" s="111"/>
      <c r="AT105" s="111"/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/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1082</v>
      </c>
      <c r="N108" s="130" t="s">
        <v>1083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1084</v>
      </c>
      <c r="X108" s="107" t="s">
        <v>825</v>
      </c>
      <c r="Y108" s="132"/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/>
      <c r="AS108" s="111"/>
      <c r="AT108" s="111"/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0</v>
      </c>
      <c r="AZ108" s="157"/>
      <c r="BA108" s="112"/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209" t="str">
        <f t="shared" si="7"/>
        <v/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1085</v>
      </c>
      <c r="N109" s="130" t="s">
        <v>1086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1087</v>
      </c>
      <c r="W109" s="155" t="s">
        <v>1088</v>
      </c>
      <c r="X109" s="107" t="s">
        <v>825</v>
      </c>
      <c r="Y109" s="132"/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/>
      <c r="AS109" s="111"/>
      <c r="AT109" s="111"/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/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/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/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/>
      <c r="AS110" s="111"/>
      <c r="AT110" s="111"/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/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/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1089</v>
      </c>
      <c r="I111" s="109" t="s">
        <v>1089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/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/>
      <c r="AS111" s="111"/>
      <c r="AT111" s="111"/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/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1090</v>
      </c>
      <c r="N112" s="130" t="s">
        <v>1091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1092</v>
      </c>
      <c r="W112" s="155" t="s">
        <v>1093</v>
      </c>
      <c r="X112" s="107" t="s">
        <v>862</v>
      </c>
      <c r="Y112" s="132"/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/>
      <c r="AS112" s="111"/>
      <c r="AT112" s="111"/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/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/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1090</v>
      </c>
      <c r="N113" s="130" t="s">
        <v>1091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1094</v>
      </c>
      <c r="W113" s="155" t="s">
        <v>1095</v>
      </c>
      <c r="X113" s="107" t="s">
        <v>862</v>
      </c>
      <c r="Y113" s="132"/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/>
      <c r="AS113" s="111"/>
      <c r="AT113" s="111"/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</v>
      </c>
      <c r="AZ113" s="157"/>
      <c r="BA113" s="112"/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209" t="str">
        <f t="shared" si="7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1096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/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/>
      <c r="AS115" s="111"/>
      <c r="AT115" s="111"/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0</v>
      </c>
      <c r="AZ115" s="157"/>
      <c r="BA115" s="112"/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209" t="str">
        <f t="shared" ref="BT115:BT123" si="10">IF(BN115="","",SUBSTITUTE(BM115," ","")&amp;SUBSTITUTE(BN115," ",""))</f>
        <v/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1097</v>
      </c>
      <c r="W116" s="155" t="s">
        <v>867</v>
      </c>
      <c r="X116" s="107" t="s">
        <v>825</v>
      </c>
      <c r="Y116" s="132"/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/>
      <c r="AS116" s="111"/>
      <c r="AT116" s="111"/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0</v>
      </c>
      <c r="AZ116" s="157"/>
      <c r="BA116" s="112"/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209" t="str">
        <f t="shared" si="10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1058</v>
      </c>
      <c r="N118" s="130" t="s">
        <v>1058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1098</v>
      </c>
      <c r="W118" s="155" t="s">
        <v>1099</v>
      </c>
      <c r="X118" s="107" t="s">
        <v>825</v>
      </c>
      <c r="Y118" s="132"/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/>
      <c r="AS118" s="111"/>
      <c r="AT118" s="111"/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0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/>
      <c r="AS121" s="111"/>
      <c r="AT121" s="111"/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/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0"/>
        <v/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1089</v>
      </c>
      <c r="I122" s="109" t="s">
        <v>1089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/>
      <c r="AS122" s="111"/>
      <c r="AT122" s="111"/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0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310</v>
      </c>
      <c r="I124" s="109" t="s">
        <v>287</v>
      </c>
      <c r="J124" s="108">
        <v>73</v>
      </c>
      <c r="K124" s="108">
        <v>242</v>
      </c>
      <c r="L124" s="108" t="s">
        <v>384</v>
      </c>
      <c r="M124" s="130" t="s">
        <v>1100</v>
      </c>
      <c r="N124" s="130" t="s">
        <v>1101</v>
      </c>
      <c r="O124" s="109">
        <v>0.375</v>
      </c>
      <c r="P124" s="109">
        <v>4.1666666666666664E-2</v>
      </c>
      <c r="Q124" s="108">
        <v>40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1087</v>
      </c>
      <c r="W124" s="155" t="s">
        <v>1102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ZEB</v>
      </c>
      <c r="AL124" s="31" t="str">
        <f>BS_CONTROLE[[#This Row],[Local - Encerramento]]</f>
        <v>ZRU2</v>
      </c>
      <c r="AM124" s="108" t="str">
        <f>IF(BS_CONTROLE[[#This Row],[Entre - Estações]]=0, "-", BS_CONTROLE[[#This Row],[Entre - Estações]])</f>
        <v>ZEB-ZRU</v>
      </c>
      <c r="AN124" s="108" t="str">
        <f>IF(BS_CONTROLE[[#This Row],[SB]]=0, "-", BS_CONTROLE[[#This Row],[SB]])</f>
        <v>ZEBZRU</v>
      </c>
      <c r="AO124" s="108">
        <f>IF(BS_CONTROLE[[#This Row],[SUB]]=0, "-", BS_CONTROLE[[#This Row],[SUB]])</f>
        <v>73</v>
      </c>
      <c r="AP124" s="108">
        <f>BS_CONTROLE[[#This Row],[KM - Inicio]]</f>
        <v>242</v>
      </c>
      <c r="AQ124" s="108">
        <f>BS_CONTROLE[[#This Row],[KM - Inicio]]</f>
        <v>242</v>
      </c>
      <c r="AR124" s="111"/>
      <c r="AS124" s="111"/>
      <c r="AT124" s="111"/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/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1">IF(BN124="","",SUBSTITUTE(BM124," ","")&amp;SUBSTITUTE(BN124," ",""))</f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1082</v>
      </c>
      <c r="N126" s="130" t="s">
        <v>1083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1103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/>
      <c r="AS126" s="111"/>
      <c r="AT126" s="111"/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/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1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 hidden="1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 hidden="1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 hidden="1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 hidden="1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 hidden="1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 hidden="1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 hidden="1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 hidden="1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 hidden="1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 hidden="1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 hidden="1">
      <c r="A161" s="47" t="str">
        <f t="shared" si="8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9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 hidden="1">
      <c r="A162" s="47" t="str">
        <f t="shared" si="8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9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1"/>
        <v/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1"/>
        <v/>
      </c>
    </row>
    <row r="164" spans="1:72" hidden="1">
      <c r="A164" s="47" t="str">
        <f t="shared" ref="A164:A227" si="12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3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4">IF(BN164="","",SUBSTITUTE(BM164," ","")&amp;SUBSTITUTE(BN164," ",""))</f>
        <v/>
      </c>
    </row>
    <row r="165" spans="1:72" hidden="1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 hidden="1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 hidden="1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 hidden="1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 hidden="1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 hidden="1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 hidden="1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 hidden="1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 hidden="1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 hidden="1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 hidden="1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 hidden="1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 hidden="1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 hidden="1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 hidden="1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 hidden="1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3"/>
        <v/>
      </c>
    </row>
    <row r="1030" spans="1:72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83:Z85 Z88:Z89 Z91:Z98 Z86 Z101:Z102 Y86:Y102 Y103:Z109 Y111:Z120 Y110 Y121 Y122:Z1029">
    <cfRule type="cellIs" dxfId="243" priority="54151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9 Y111:Z120 Y110 Y121 Y122:Z1029">
    <cfRule type="cellIs" dxfId="242" priority="11737" operator="equal">
      <formula>"NÃO"</formula>
    </cfRule>
    <cfRule type="cellIs" dxfId="241" priority="11738" operator="equal">
      <formula>"SIM"</formula>
    </cfRule>
  </conditionalFormatting>
  <conditionalFormatting sqref="AZ6:AZ1030">
    <cfRule type="expression" dxfId="240" priority="54193">
      <formula>#REF!=1</formula>
    </cfRule>
  </conditionalFormatting>
  <conditionalFormatting sqref="U6:U1030 AY6:AY1030 BE6:BE1030">
    <cfRule type="cellIs" dxfId="239" priority="54177" operator="equal">
      <formula>"ERRO"</formula>
    </cfRule>
  </conditionalFormatting>
  <conditionalFormatting sqref="BQ6:BQ1030">
    <cfRule type="cellIs" dxfId="238" priority="54172" operator="equal">
      <formula>"Produção e Intervalo"</formula>
    </cfRule>
    <cfRule type="cellIs" dxfId="237" priority="54173" operator="equal">
      <formula>"Aderente"</formula>
    </cfRule>
    <cfRule type="cellIs" dxfId="236" priority="54174" operator="equal">
      <formula>"Intervalo"</formula>
    </cfRule>
    <cfRule type="cellIs" dxfId="235" priority="54175" operator="equal">
      <formula>"Produção"</formula>
    </cfRule>
    <cfRule type="cellIs" dxfId="234" priority="54176" operator="equal">
      <formula>"ERRO"</formula>
    </cfRule>
  </conditionalFormatting>
  <conditionalFormatting sqref="BR6:BS1030">
    <cfRule type="cellIs" dxfId="233" priority="54154" operator="equal">
      <formula>"*"</formula>
    </cfRule>
    <cfRule type="cellIs" dxfId="232" priority="54155" operator="greaterThanOrEqual">
      <formula>1</formula>
    </cfRule>
    <cfRule type="cellIs" dxfId="231" priority="54156" operator="lessThan">
      <formula>1</formula>
    </cfRule>
  </conditionalFormatting>
  <conditionalFormatting sqref="Y8:Z13">
    <cfRule type="cellIs" dxfId="230" priority="280" operator="equal">
      <formula>"OPORTUNIDADE"</formula>
    </cfRule>
  </conditionalFormatting>
  <conditionalFormatting sqref="Y8:Z13">
    <cfRule type="cellIs" dxfId="229" priority="278" operator="equal">
      <formula>"NÃO"</formula>
    </cfRule>
    <cfRule type="cellIs" dxfId="228" priority="279" operator="equal">
      <formula>"SIM"</formula>
    </cfRule>
  </conditionalFormatting>
  <conditionalFormatting sqref="Y17:Z18">
    <cfRule type="cellIs" dxfId="227" priority="277" operator="equal">
      <formula>"OPORTUNIDADE"</formula>
    </cfRule>
  </conditionalFormatting>
  <conditionalFormatting sqref="Y17:Z18">
    <cfRule type="cellIs" dxfId="226" priority="275" operator="equal">
      <formula>"NÃO"</formula>
    </cfRule>
    <cfRule type="cellIs" dxfId="225" priority="276" operator="equal">
      <formula>"SIM"</formula>
    </cfRule>
  </conditionalFormatting>
  <conditionalFormatting sqref="BJ8:BJ1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4" priority="263" operator="equal">
      <formula>"OPORTUNIDADE"</formula>
    </cfRule>
  </conditionalFormatting>
  <conditionalFormatting sqref="Y19:Z19">
    <cfRule type="cellIs" dxfId="223" priority="261" operator="equal">
      <formula>"NÃO"</formula>
    </cfRule>
    <cfRule type="cellIs" dxfId="222" priority="262" operator="equal">
      <formula>"SIM"</formula>
    </cfRule>
  </conditionalFormatting>
  <conditionalFormatting sqref="Z29">
    <cfRule type="cellIs" dxfId="221" priority="260" operator="equal">
      <formula>"OPORTUNIDADE"</formula>
    </cfRule>
  </conditionalFormatting>
  <conditionalFormatting sqref="Z29">
    <cfRule type="cellIs" dxfId="220" priority="258" operator="equal">
      <formula>"NÃO"</formula>
    </cfRule>
    <cfRule type="cellIs" dxfId="219" priority="259" operator="equal">
      <formula>"SIM"</formula>
    </cfRule>
  </conditionalFormatting>
  <conditionalFormatting sqref="BP11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8" priority="251" operator="equal">
      <formula>"OPORTUNIDADE"</formula>
    </cfRule>
  </conditionalFormatting>
  <conditionalFormatting sqref="Y16">
    <cfRule type="cellIs" dxfId="217" priority="249" operator="equal">
      <formula>"NÃO"</formula>
    </cfRule>
    <cfRule type="cellIs" dxfId="216" priority="250" operator="equal">
      <formula>"SIM"</formula>
    </cfRule>
  </conditionalFormatting>
  <conditionalFormatting sqref="BK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5" priority="234" operator="equal">
      <formula>"OPORTUNIDADE"</formula>
    </cfRule>
  </conditionalFormatting>
  <conditionalFormatting sqref="Z32:Z33">
    <cfRule type="cellIs" dxfId="214" priority="232" operator="equal">
      <formula>"NÃO"</formula>
    </cfRule>
    <cfRule type="cellIs" dxfId="213" priority="233" operator="equal">
      <formula>"SIM"</formula>
    </cfRule>
  </conditionalFormatting>
  <conditionalFormatting sqref="Y32:Y33">
    <cfRule type="cellIs" dxfId="212" priority="231" operator="equal">
      <formula>"OPORTUNIDADE"</formula>
    </cfRule>
  </conditionalFormatting>
  <conditionalFormatting sqref="Y32:Y33">
    <cfRule type="cellIs" dxfId="211" priority="229" operator="equal">
      <formula>"NÃO"</formula>
    </cfRule>
    <cfRule type="cellIs" dxfId="210" priority="230" operator="equal">
      <formula>"SIM"</formula>
    </cfRule>
  </conditionalFormatting>
  <conditionalFormatting sqref="BK2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9" priority="222" operator="equal">
      <formula>"OPORTUNIDADE"</formula>
    </cfRule>
  </conditionalFormatting>
  <conditionalFormatting sqref="Y40:Y46 Y34:Y38">
    <cfRule type="cellIs" dxfId="208" priority="220" operator="equal">
      <formula>"NÃO"</formula>
    </cfRule>
    <cfRule type="cellIs" dxfId="207" priority="221" operator="equal">
      <formula>"SIM"</formula>
    </cfRule>
  </conditionalFormatting>
  <conditionalFormatting sqref="BK1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6" priority="211" operator="equal">
      <formula>"OPORTUNIDADE"</formula>
    </cfRule>
  </conditionalFormatting>
  <conditionalFormatting sqref="Z36:Z37">
    <cfRule type="cellIs" dxfId="205" priority="209" operator="equal">
      <formula>"NÃO"</formula>
    </cfRule>
    <cfRule type="cellIs" dxfId="204" priority="210" operator="equal">
      <formula>"SIM"</formula>
    </cfRule>
  </conditionalFormatting>
  <conditionalFormatting sqref="Z38:Z39">
    <cfRule type="cellIs" dxfId="203" priority="208" operator="equal">
      <formula>"OPORTUNIDADE"</formula>
    </cfRule>
  </conditionalFormatting>
  <conditionalFormatting sqref="Z38:Z39">
    <cfRule type="cellIs" dxfId="202" priority="206" operator="equal">
      <formula>"NÃO"</formula>
    </cfRule>
    <cfRule type="cellIs" dxfId="201" priority="207" operator="equal">
      <formula>"SIM"</formula>
    </cfRule>
  </conditionalFormatting>
  <conditionalFormatting sqref="Z46">
    <cfRule type="cellIs" dxfId="200" priority="205" operator="equal">
      <formula>"OPORTUNIDADE"</formula>
    </cfRule>
  </conditionalFormatting>
  <conditionalFormatting sqref="Z46">
    <cfRule type="cellIs" dxfId="199" priority="203" operator="equal">
      <formula>"NÃO"</formula>
    </cfRule>
    <cfRule type="cellIs" dxfId="198" priority="204" operator="equal">
      <formula>"SIM"</formula>
    </cfRule>
  </conditionalFormatting>
  <conditionalFormatting sqref="BP1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7" priority="193" operator="equal">
      <formula>"OPORTUNIDADE"</formula>
    </cfRule>
  </conditionalFormatting>
  <conditionalFormatting sqref="Y29">
    <cfRule type="cellIs" dxfId="196" priority="191" operator="equal">
      <formula>"NÃO"</formula>
    </cfRule>
    <cfRule type="cellIs" dxfId="195" priority="192" operator="equal">
      <formula>"SIM"</formula>
    </cfRule>
  </conditionalFormatting>
  <conditionalFormatting sqref="Y39">
    <cfRule type="cellIs" dxfId="194" priority="190" operator="equal">
      <formula>"OPORTUNIDADE"</formula>
    </cfRule>
  </conditionalFormatting>
  <conditionalFormatting sqref="Y39">
    <cfRule type="cellIs" dxfId="193" priority="188" operator="equal">
      <formula>"NÃO"</formula>
    </cfRule>
    <cfRule type="cellIs" dxfId="192" priority="189" operator="equal">
      <formula>"SIM"</formula>
    </cfRule>
  </conditionalFormatting>
  <conditionalFormatting sqref="BK3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1" priority="180" operator="equal">
      <formula>"OPORTUNIDADE"</formula>
    </cfRule>
  </conditionalFormatting>
  <conditionalFormatting sqref="Z49:Z50">
    <cfRule type="cellIs" dxfId="190" priority="178" operator="equal">
      <formula>"NÃO"</formula>
    </cfRule>
    <cfRule type="cellIs" dxfId="189" priority="179" operator="equal">
      <formula>"SIM"</formula>
    </cfRule>
  </conditionalFormatting>
  <conditionalFormatting sqref="BK3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8" priority="151" operator="equal">
      <formula>"OPORTUNIDADE"</formula>
    </cfRule>
  </conditionalFormatting>
  <conditionalFormatting sqref="Z53">
    <cfRule type="cellIs" dxfId="187" priority="149" operator="equal">
      <formula>"NÃO"</formula>
    </cfRule>
    <cfRule type="cellIs" dxfId="186" priority="150" operator="equal">
      <formula>"SIM"</formula>
    </cfRule>
  </conditionalFormatting>
  <conditionalFormatting sqref="BK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5" priority="139" operator="equal">
      <formula>"OPORTUNIDADE"</formula>
    </cfRule>
  </conditionalFormatting>
  <conditionalFormatting sqref="Z54:Z55">
    <cfRule type="cellIs" dxfId="184" priority="137" operator="equal">
      <formula>"NÃO"</formula>
    </cfRule>
    <cfRule type="cellIs" dxfId="183" priority="138" operator="equal">
      <formula>"SIM"</formula>
    </cfRule>
  </conditionalFormatting>
  <conditionalFormatting sqref="Z56">
    <cfRule type="cellIs" dxfId="182" priority="133" operator="equal">
      <formula>"OPORTUNIDADE"</formula>
    </cfRule>
  </conditionalFormatting>
  <conditionalFormatting sqref="Z56">
    <cfRule type="cellIs" dxfId="181" priority="131" operator="equal">
      <formula>"NÃO"</formula>
    </cfRule>
    <cfRule type="cellIs" dxfId="180" priority="132" operator="equal">
      <formula>"SIM"</formula>
    </cfRule>
  </conditionalFormatting>
  <conditionalFormatting sqref="Z63:Z65">
    <cfRule type="cellIs" dxfId="179" priority="124" operator="equal">
      <formula>"OPORTUNIDADE"</formula>
    </cfRule>
  </conditionalFormatting>
  <conditionalFormatting sqref="Z63:Z65">
    <cfRule type="cellIs" dxfId="178" priority="122" operator="equal">
      <formula>"NÃO"</formula>
    </cfRule>
    <cfRule type="cellIs" dxfId="177" priority="123" operator="equal">
      <formula>"SIM"</formula>
    </cfRule>
  </conditionalFormatting>
  <conditionalFormatting sqref="BK4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6" priority="86" operator="equal">
      <formula>"OPORTUNIDADE"</formula>
    </cfRule>
  </conditionalFormatting>
  <conditionalFormatting sqref="Z70:Z71">
    <cfRule type="cellIs" dxfId="175" priority="84" operator="equal">
      <formula>"NÃO"</formula>
    </cfRule>
    <cfRule type="cellIs" dxfId="174" priority="85" operator="equal">
      <formula>"SIM"</formula>
    </cfRule>
  </conditionalFormatting>
  <conditionalFormatting sqref="Z72">
    <cfRule type="cellIs" dxfId="173" priority="77" operator="equal">
      <formula>"OPORTUNIDADE"</formula>
    </cfRule>
  </conditionalFormatting>
  <conditionalFormatting sqref="Z72">
    <cfRule type="cellIs" dxfId="172" priority="75" operator="equal">
      <formula>"NÃO"</formula>
    </cfRule>
    <cfRule type="cellIs" dxfId="171" priority="76" operator="equal">
      <formula>"SIM"</formula>
    </cfRule>
  </conditionalFormatting>
  <conditionalFormatting sqref="BK5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5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0" priority="66" operator="equal">
      <formula>"OPORTUNIDADE"</formula>
    </cfRule>
  </conditionalFormatting>
  <conditionalFormatting sqref="Z76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BK6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7" priority="57" operator="equal">
      <formula>"OPORTUNIDADE"</formula>
    </cfRule>
  </conditionalFormatting>
  <conditionalFormatting sqref="Z99:Z100">
    <cfRule type="cellIs" dxfId="166" priority="55" operator="equal">
      <formula>"NÃO"</formula>
    </cfRule>
    <cfRule type="cellIs" dxfId="165" priority="56" operator="equal">
      <formula>"SIM"</formula>
    </cfRule>
  </conditionalFormatting>
  <conditionalFormatting sqref="BK7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4" priority="39" operator="equal">
      <formula>"OPORTUNIDADE"</formula>
    </cfRule>
  </conditionalFormatting>
  <conditionalFormatting sqref="Z87">
    <cfRule type="cellIs" dxfId="163" priority="37" operator="equal">
      <formula>"NÃO"</formula>
    </cfRule>
    <cfRule type="cellIs" dxfId="162" priority="38" operator="equal">
      <formula>"SIM"</formula>
    </cfRule>
  </conditionalFormatting>
  <conditionalFormatting sqref="BK6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83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29 BK86 BK91">
    <cfRule type="iconSet" priority="61202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14">
      <iconSet showValue="0">
        <cfvo type="percent" val="0"/>
        <cfvo type="num" val="1"/>
        <cfvo type="num" val="1" gte="0"/>
      </iconSet>
    </cfRule>
    <cfRule type="iconSet" priority="61215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18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20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1" priority="34" operator="equal">
      <formula>"OPORTUNIDADE"</formula>
    </cfRule>
  </conditionalFormatting>
  <conditionalFormatting sqref="Z90">
    <cfRule type="cellIs" dxfId="160" priority="32" operator="equal">
      <formula>"NÃO"</formula>
    </cfRule>
    <cfRule type="cellIs" dxfId="159" priority="33" operator="equal">
      <formula>"SIM"</formula>
    </cfRule>
  </conditionalFormatting>
  <conditionalFormatting sqref="BK8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58" priority="6" operator="equal">
      <formula>"OPORTUNIDADE"</formula>
    </cfRule>
  </conditionalFormatting>
  <conditionalFormatting sqref="Z110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Z121">
    <cfRule type="cellIs" dxfId="155" priority="3" operator="equal">
      <formula>"OPORTUNIDADE"</formula>
    </cfRule>
  </conditionalFormatting>
  <conditionalFormatting sqref="Z121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" xr:uid="{D50C8F1C-1457-4B16-BCED-8805920651BE}"/>
    <dataValidation type="list" allowBlank="1" showInputMessage="1" showErrorMessage="1" sqref="D6:D7 D14:D15 D30:D31 D39 D47:D48 D66 D69 D57 D77 D79:D80 D73:D75 D83 D91:D95 D97 D89 D101 D103:D109 D111:D120 D122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82" sqref="B82:K9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1104</v>
      </c>
      <c r="C2" s="124" t="s">
        <v>755</v>
      </c>
      <c r="D2" s="79" t="s">
        <v>757</v>
      </c>
      <c r="E2" s="79" t="s">
        <v>1105</v>
      </c>
      <c r="F2" s="102" t="s">
        <v>1106</v>
      </c>
      <c r="G2" s="79" t="s">
        <v>1107</v>
      </c>
      <c r="H2" s="79" t="s">
        <v>1108</v>
      </c>
      <c r="I2" s="79" t="s">
        <v>1109</v>
      </c>
      <c r="J2" s="79" t="s">
        <v>1110</v>
      </c>
      <c r="K2" s="81" t="s">
        <v>1111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>
      <c r="B95" s="97" t="str">
        <f>IF(SP_NORTE!Y100="","*",SP_NORTE!Y100)</f>
        <v>OPORTUNIDADE</v>
      </c>
      <c r="C95" s="98" t="str">
        <f>IF(SP_NORTE!B100="","*",SP_NORTE!B100)</f>
        <v>*</v>
      </c>
      <c r="D95" s="97" t="str">
        <f>IF(SP_NORTE!D100="","*",SP_NORTE!D100)</f>
        <v>W75</v>
      </c>
      <c r="E95" s="97" t="str">
        <f>IF(SP_NORTE!H100="","*",SP_NORTE!H100)</f>
        <v>ZTO</v>
      </c>
      <c r="F95" s="103" t="str">
        <f>IF(SP_NORTE!M100="","*",SP_NORTE!M100)</f>
        <v>ZTO-ZTN</v>
      </c>
      <c r="G95" s="98" t="str">
        <f>IF(SP_NORTE!I100="","*",SP_NORTE!I100)</f>
        <v>K58K592</v>
      </c>
      <c r="H95" s="98" t="str">
        <f>IF(SP_NORTE!AB100="","*",SP_NORTE!AB100)</f>
        <v>ESCALA</v>
      </c>
      <c r="I95" s="98" t="str">
        <f>IF(SP_NORTE!AC100="","*",SP_NORTE!AC100)</f>
        <v>AGD ACIONAMENTO PCM</v>
      </c>
      <c r="J95" s="99" t="str">
        <f>IF(SP_NORTE!AA100="","*",SP_NORTE!AA100)</f>
        <v>1 Maq. Escala 02hrs</v>
      </c>
      <c r="K95" s="100">
        <f>IF(SP_NORTE!AD100="","*",SP_NORTE!AD100)</f>
        <v>8.3333333333333329E-2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>
        <f>IF(SP_NORTE!B104="","*",SP_NORTE!B104)</f>
        <v>46087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*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*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*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*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ZEB</v>
      </c>
      <c r="F112" s="103" t="str">
        <f>IF(SP_NORTE!M124="","*",SP_NORTE!M124)</f>
        <v>ZEB-ZRU</v>
      </c>
      <c r="G112" s="98" t="str">
        <f>IF(SP_NORTE!I124="","*",SP_NORTE!I124)</f>
        <v>ZRU2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topLeftCell="J1" workbookViewId="0">
      <selection activeCell="A2" sqref="A2:T12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1112</v>
      </c>
      <c r="V1" s="282"/>
      <c r="W1" s="282"/>
    </row>
    <row r="2" spans="1:23" ht="15" customHeight="1">
      <c r="A2" s="90" t="s">
        <v>1113</v>
      </c>
      <c r="B2" s="90" t="s">
        <v>1114</v>
      </c>
      <c r="C2" s="90" t="s">
        <v>380</v>
      </c>
      <c r="D2" s="91" t="s">
        <v>770</v>
      </c>
      <c r="E2" s="91" t="s">
        <v>4</v>
      </c>
      <c r="F2" s="91" t="s">
        <v>1115</v>
      </c>
      <c r="G2" s="91" t="s">
        <v>1116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1117</v>
      </c>
      <c r="T2" s="94" t="s">
        <v>773</v>
      </c>
      <c r="U2" s="141">
        <f ca="1">TODAY()-1</f>
        <v>46086</v>
      </c>
      <c r="V2" s="141">
        <f ca="1">U2-1</f>
        <v>46085</v>
      </c>
      <c r="W2" s="141">
        <f ca="1">V2-1</f>
        <v>46084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30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414</v>
      </c>
      <c r="V6" s="140">
        <f ca="1">_xlfn.XLOOKUP(G6&amp;$V$2,BS_CONTROLE[CHAVE],BS_CONTROLE[Quantidade_11],"-")</f>
        <v>530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250</v>
      </c>
      <c r="V7" s="140">
        <f ca="1">_xlfn.XLOOKUP(G7&amp;$V$2,BS_CONTROLE[CHAVE],BS_CONTROLE[Quantidade_11],"-")</f>
        <v>1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670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30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414</v>
      </c>
      <c r="V14" s="140">
        <f ca="1">_xlfn.XLOOKUP(G14&amp;$V$2,BS_CONTROLE[CHAVE],BS_CONTROLE[Quantidade_11],"-")</f>
        <v>530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250</v>
      </c>
      <c r="V16" s="140">
        <f ca="1">_xlfn.XLOOKUP(G16&amp;$V$2,BS_CONTROLE[CHAVE],BS_CONTROLE[Quantidade_11],"-")</f>
        <v>1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1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1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670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0</v>
      </c>
      <c r="V29" s="140">
        <f ca="1">_xlfn.XLOOKUP(G29&amp;$V$2,BS_CONTROLE[CHAVE],BS_CONTROLE[Quantidade_11],"-")</f>
        <v>1872</v>
      </c>
      <c r="W29" s="140">
        <f ca="1">_xlfn.XLOOKUP(G29&amp;$W$2,BS_CONTROLE[CHAVE],BS_CONTROLE[Quantidade_11],"-")</f>
        <v>1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30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1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414</v>
      </c>
      <c r="V33" s="140">
        <f ca="1">_xlfn.XLOOKUP(G33&amp;$V$2,BS_CONTROLE[CHAVE],BS_CONTROLE[Quantidade_11],"-")</f>
        <v>530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>
        <f ca="1">_xlfn.XLOOKUP(G34&amp;$W$2,BS_CONTROLE[CHAVE],BS_CONTROLE[Quantidade_11],"-")</f>
        <v>1460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250</v>
      </c>
      <c r="V35" s="140">
        <f ca="1">_xlfn.XLOOKUP(G35&amp;$V$2,BS_CONTROLE[CHAVE],BS_CONTROLE[Quantidade_11],"-")</f>
        <v>1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1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>
        <f ca="1">_xlfn.XLOOKUP(G42&amp;$U$2,BS_CONTROLE[CHAVE],BS_CONTROLE[Quantidade_11],"-")</f>
        <v>1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670</v>
      </c>
      <c r="V43" s="140">
        <f ca="1">_xlfn.XLOOKUP(G43&amp;$V$2,BS_CONTROLE[CHAVE],BS_CONTROLE[Quantidade_11],"-")</f>
        <v>0</v>
      </c>
      <c r="W43" s="140">
        <f ca="1">_xlfn.XLOOKUP(G43&amp;$W$2,BS_CONTROLE[CHAVE],BS_CONTROLE[Quantidade_11],"-")</f>
        <v>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0</v>
      </c>
      <c r="V46" s="140">
        <f ca="1">_xlfn.XLOOKUP(G46&amp;$V$2,BS_CONTROLE[CHAVE],BS_CONTROLE[Quantidade_11],"-")</f>
        <v>1872</v>
      </c>
      <c r="W46" s="140">
        <f ca="1">_xlfn.XLOOKUP(G46&amp;$W$2,BS_CONTROLE[CHAVE],BS_CONTROLE[Quantidade_11],"-")</f>
        <v>1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30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1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414</v>
      </c>
      <c r="V50" s="140">
        <f ca="1">_xlfn.XLOOKUP(G50&amp;$V$2,BS_CONTROLE[CHAVE],BS_CONTROLE[Quantidade_11],"-")</f>
        <v>530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1</v>
      </c>
      <c r="W51" s="140">
        <f ca="1">_xlfn.XLOOKUP(G51&amp;$W$2,BS_CONTROLE[CHAVE],BS_CONTROLE[Quantidade_11],"-")</f>
        <v>1460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250</v>
      </c>
      <c r="V53" s="140">
        <f ca="1">_xlfn.XLOOKUP(G53&amp;$V$2,BS_CONTROLE[CHAVE],BS_CONTROLE[Quantidade_11],"-")</f>
        <v>1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1</v>
      </c>
      <c r="W58" s="140">
        <f ca="1">_xlfn.XLOOKUP(G58&amp;$W$2,BS_CONTROLE[CHAVE],BS_CONTROLE[Quantidade_11],"-")</f>
        <v>1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>
        <f ca="1">_xlfn.XLOOKUP(G59&amp;$U$2,BS_CONTROLE[CHAVE],BS_CONTROLE[Quantidade_11],"-")</f>
        <v>1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670</v>
      </c>
      <c r="V60" s="140">
        <f ca="1">_xlfn.XLOOKUP(G60&amp;$V$2,BS_CONTROLE[CHAVE],BS_CONTROLE[Quantidade_11],"-")</f>
        <v>0</v>
      </c>
      <c r="W60" s="140">
        <f ca="1">_xlfn.XLOOKUP(G60&amp;$W$2,BS_CONTROLE[CHAVE],BS_CONTROLE[Quantidade_11],"-")</f>
        <v>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>
        <f ca="1">_xlfn.XLOOKUP(G63&amp;$U$2,BS_CONTROLE[CHAVE],BS_CONTROLE[Quantidade_11],"-")</f>
        <v>1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0</v>
      </c>
      <c r="V64" s="140">
        <f ca="1">_xlfn.XLOOKUP(G64&amp;$V$2,BS_CONTROLE[CHAVE],BS_CONTROLE[Quantidade_11],"-")</f>
        <v>1872</v>
      </c>
      <c r="W64" s="140">
        <f ca="1">_xlfn.XLOOKUP(G64&amp;$W$2,BS_CONTROLE[CHAVE],BS_CONTROLE[Quantidade_11],"-")</f>
        <v>1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30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414</v>
      </c>
      <c r="V67" s="140">
        <f ca="1">_xlfn.XLOOKUP(G67&amp;$V$2,BS_CONTROLE[CHAVE],BS_CONTROLE[Quantidade_11],"-")</f>
        <v>530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1</v>
      </c>
      <c r="W68" s="140">
        <f ca="1">_xlfn.XLOOKUP(G68&amp;$W$2,BS_CONTROLE[CHAVE],BS_CONTROLE[Quantidade_11],"-")</f>
        <v>0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1460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250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1</v>
      </c>
      <c r="W75" s="140">
        <f ca="1">_xlfn.XLOOKUP(G75&amp;$W$2,BS_CONTROLE[CHAVE],BS_CONTROLE[Quantidade_11],"-")</f>
        <v>1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>
        <f ca="1">_xlfn.XLOOKUP(G76&amp;$U$2,BS_CONTROLE[CHAVE],BS_CONTROLE[Quantidade_11],"-")</f>
        <v>1</v>
      </c>
      <c r="V76" s="140">
        <f ca="1">_xlfn.XLOOKUP(G76&amp;$V$2,BS_CONTROLE[CHAVE],BS_CONTROLE[Quantidade_11],"-")</f>
        <v>0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>
        <f ca="1">_xlfn.XLOOKUP(G77&amp;$U$2,BS_CONTROLE[CHAVE],BS_CONTROLE[Quantidade_11],"-")</f>
        <v>0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670</v>
      </c>
      <c r="V78" s="140">
        <f ca="1">_xlfn.XLOOKUP(G78&amp;$V$2,BS_CONTROLE[CHAVE],BS_CONTROLE[Quantidade_11],"-")</f>
        <v>0</v>
      </c>
      <c r="W78" s="140">
        <f ca="1">_xlfn.XLOOKUP(G78&amp;$W$2,BS_CONTROLE[CHAVE],BS_CONTROLE[Quantidade_11],"-")</f>
        <v>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0</v>
      </c>
      <c r="V82" s="140">
        <f ca="1">_xlfn.XLOOKUP(G82&amp;$V$2,BS_CONTROLE[CHAVE],BS_CONTROLE[Quantidade_11],"-")</f>
        <v>1872</v>
      </c>
      <c r="W82" s="140">
        <f ca="1">_xlfn.XLOOKUP(G82&amp;$W$2,BS_CONTROLE[CHAVE],BS_CONTROLE[Quantidade_11],"-")</f>
        <v>1</v>
      </c>
    </row>
    <row r="83" spans="1:23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414</v>
      </c>
      <c r="V84" s="140">
        <f ca="1">_xlfn.XLOOKUP(G84&amp;$V$2,BS_CONTROLE[CHAVE],BS_CONTROLE[Quantidade_11],"-")</f>
        <v>530</v>
      </c>
      <c r="W84" s="140">
        <f ca="1">_xlfn.XLOOKUP(G84&amp;$W$2,BS_CONTROLE[CHAVE],BS_CONTROLE[Quantidade_11],"-")</f>
        <v>0</v>
      </c>
    </row>
    <row r="85" spans="1:23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1</v>
      </c>
      <c r="W85" s="140">
        <f ca="1">_xlfn.XLOOKUP(G85&amp;$W$2,BS_CONTROLE[CHAVE],BS_CONTROLE[Quantidade_11],"-")</f>
        <v>0</v>
      </c>
    </row>
    <row r="86" spans="1:23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30</v>
      </c>
    </row>
    <row r="87" spans="1:23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1</v>
      </c>
      <c r="W87" s="140">
        <f ca="1">_xlfn.XLOOKUP(G87&amp;$W$2,BS_CONTROLE[CHAVE],BS_CONTROLE[Quantidade_11],"-")</f>
        <v>1460</v>
      </c>
    </row>
    <row r="88" spans="1:23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250</v>
      </c>
      <c r="V88" s="140">
        <f ca="1">_xlfn.XLOOKUP(G88&amp;$V$2,BS_CONTROLE[CHAVE],BS_CONTROLE[Quantidade_11],"-")</f>
        <v>1</v>
      </c>
      <c r="W88" s="140">
        <f ca="1">_xlfn.XLOOKUP(G88&amp;$W$2,BS_CONTROLE[CHAVE],BS_CONTROLE[Quantidade_11],"-")</f>
        <v>0</v>
      </c>
    </row>
    <row r="89" spans="1:23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1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0</v>
      </c>
    </row>
    <row r="90" spans="1:23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>
        <f ca="1">_xlfn.XLOOKUP(G94&amp;$V$2,BS_CONTROLE[CHAVE],BS_CONTROLE[Quantidade_11],"-")</f>
        <v>1</v>
      </c>
      <c r="W94" s="140">
        <f ca="1">_xlfn.XLOOKUP(G94&amp;$W$2,BS_CONTROLE[CHAVE],BS_CONTROLE[Quantidade_11],"-")</f>
        <v>1</v>
      </c>
    </row>
    <row r="95" spans="1:23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1</v>
      </c>
      <c r="W95" s="140">
        <f ca="1">_xlfn.XLOOKUP(G95&amp;$W$2,BS_CONTROLE[CHAVE],BS_CONTROLE[Quantidade_11],"-")</f>
        <v>1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OPORTUNIDADE</v>
      </c>
      <c r="B97" s="150" t="str">
        <f>IF(SP_NORTE!X100="","*",SP_NORTE!X100)</f>
        <v>Oportunidade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ZCZ-ZTI</v>
      </c>
      <c r="F97" s="149" t="str">
        <f>IF(SP_NORTE!B100="","*",SP_NORTE!B100)</f>
        <v>*</v>
      </c>
      <c r="G97" s="149" t="str">
        <f>IF(SP_NORTE!D100="","*",SP_NORTE!D100)</f>
        <v>W75</v>
      </c>
      <c r="H97" s="149" t="str">
        <f>IF(SP_NORTE!F100="","*",SP_NORTE!F100)</f>
        <v>MECANIZAÇÃO - CAPINA QUÍMICA</v>
      </c>
      <c r="I97" s="149" t="str">
        <f>IF(SP_NORTE!H100="","*",SP_NORTE!H100)</f>
        <v>ZTO</v>
      </c>
      <c r="J97" s="149" t="str">
        <f>IF(SP_NORTE!I100="","*",SP_NORTE!I100)</f>
        <v>K58K592</v>
      </c>
      <c r="K97" s="142" t="str">
        <f>IF(SP_NORTE!M100="","*",SP_NORTE!M100)</f>
        <v>ZTO-ZTN</v>
      </c>
      <c r="L97" s="142" t="str">
        <f>IF(SP_NORTE!N100="","*",SP_NORTE!N100)</f>
        <v>ZTOZTN</v>
      </c>
      <c r="M97" s="143">
        <f>IF(SP_NORTE!J100="","*",SP_NORTE!J100)</f>
        <v>73</v>
      </c>
      <c r="N97" s="148">
        <f>IF(SP_NORTE!K100="","*",SP_NORTE!K100)</f>
        <v>7</v>
      </c>
      <c r="O97" s="148" t="str">
        <f>IF(SP_NORTE!L100="","*",SP_NORTE!L100)</f>
        <v>-</v>
      </c>
      <c r="P97" s="147">
        <f>IF(SP_NORTE!O100="","*",SP_NORTE!O100)</f>
        <v>0.125</v>
      </c>
      <c r="Q97" s="147">
        <f>IF(SP_NORTE!P100="","*",SP_NORTE!P100)</f>
        <v>4.1666666666666664E-2</v>
      </c>
      <c r="R97" s="149" t="str">
        <f>IF(SP_NORTE!Q100="","*",CONCATENATE(SP_NORTE!Q100," ",SP_NORTE!R100))</f>
        <v>30 KM</v>
      </c>
      <c r="S97" s="149" t="str">
        <f>IF(SP_NORTE!V100="","*",SP_NORTE!V100)</f>
        <v xml:space="preserve">Stadler </v>
      </c>
      <c r="T97" s="149" t="str">
        <f>IF(SP_NORTE!W100="","*",SP_NORTE!W100)</f>
        <v xml:space="preserve">Segue de Tutoia a Santa Ernestina </v>
      </c>
      <c r="U97" s="140">
        <f ca="1">_xlfn.XLOOKUP(G97&amp;$U$2,BS_CONTROLE[CHAVE],BS_CONTROLE[Quantidade_11],"-")</f>
        <v>0</v>
      </c>
      <c r="V97" s="140">
        <f ca="1">_xlfn.XLOOKUP(G97&amp;$V$2,BS_CONTROLE[CHAVE],BS_CONTROLE[Quantidade_11],"-")</f>
        <v>0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>
        <f ca="1">_xlfn.XLOOKUP(G98&amp;$U$2,BS_CONTROLE[CHAVE],BS_CONTROLE[Quantidade_11],"-")</f>
        <v>1</v>
      </c>
      <c r="V98" s="140">
        <f ca="1">_xlfn.XLOOKUP(G98&amp;$V$2,BS_CONTROLE[CHAVE],BS_CONTROLE[Quantidade_11],"-")</f>
        <v>0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670</v>
      </c>
      <c r="V99" s="140">
        <f ca="1">_xlfn.XLOOKUP(G99&amp;$V$2,BS_CONTROLE[CHAVE],BS_CONTROLE[Quantidade_11],"-")</f>
        <v>0</v>
      </c>
      <c r="W99" s="140">
        <f ca="1">_xlfn.XLOOKUP(G99&amp;$W$2,BS_CONTROLE[CHAVE],BS_CONTROLE[Quantidade_11],"-")</f>
        <v>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>
        <f>IF(SP_NORTE!B104="","*",SP_NORTE!B104)</f>
        <v>46087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*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*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414</v>
      </c>
      <c r="V105" s="140">
        <f ca="1">_xlfn.XLOOKUP(G105&amp;$V$2,BS_CONTROLE[CHAVE],BS_CONTROLE[Quantidade_11],"-")</f>
        <v>530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*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30</v>
      </c>
    </row>
    <row r="107" spans="1:23" hidden="1">
      <c r="A107" s="150" t="str">
        <f>IF(SP_NORTE!Y110="","*",SP_NORTE!Y110)</f>
        <v>*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1</v>
      </c>
      <c r="W107" s="140">
        <f ca="1">_xlfn.XLOOKUP(G107&amp;$W$2,BS_CONTROLE[CHAVE],BS_CONTROLE[Quantidade_11],"-")</f>
        <v>1460</v>
      </c>
    </row>
    <row r="108" spans="1:23" hidden="1">
      <c r="A108" s="150" t="str">
        <f>IF(SP_NORTE!Y111="","*",SP_NORTE!Y111)</f>
        <v>*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250</v>
      </c>
      <c r="V108" s="140">
        <f ca="1">_xlfn.XLOOKUP(G108&amp;$V$2,BS_CONTROLE[CHAVE],BS_CONTROLE[Quantidade_11],"-")</f>
        <v>1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*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1</v>
      </c>
      <c r="V109" s="140">
        <f ca="1">_xlfn.XLOOKUP(G109&amp;$V$2,BS_CONTROLE[CHAVE],BS_CONTROLE[Quantidade_11],"-")</f>
        <v>1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*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*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*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*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1</v>
      </c>
      <c r="W118" s="140">
        <f ca="1">_xlfn.XLOOKUP(G118&amp;$W$2,BS_CONTROLE[CHAVE],BS_CONTROLE[Quantidade_11],"-")</f>
        <v>1460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250</v>
      </c>
      <c r="V119" s="140">
        <f ca="1">_xlfn.XLOOKUP(G119&amp;$V$2,BS_CONTROLE[CHAVE],BS_CONTROLE[Quantidade_11],"-")</f>
        <v>1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ZEB-ZCZ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ZEB</v>
      </c>
      <c r="J121" s="149" t="str">
        <f>IF(SP_NORTE!I124="","*",SP_NORTE!I124)</f>
        <v>ZRU2</v>
      </c>
      <c r="K121" s="142" t="str">
        <f>IF(SP_NORTE!M124="","*",SP_NORTE!M124)</f>
        <v>ZEB-ZRU</v>
      </c>
      <c r="L121" s="142" t="str">
        <f>IF(SP_NORTE!N124="","*",SP_NORTE!N124)</f>
        <v>ZEBZRU</v>
      </c>
      <c r="M121" s="143">
        <f>IF(SP_NORTE!J124="","*",SP_NORTE!J124)</f>
        <v>73</v>
      </c>
      <c r="N121" s="148">
        <f>IF(SP_NORTE!K124="","*",SP_NORTE!K124)</f>
        <v>242</v>
      </c>
      <c r="O121" s="148" t="str">
        <f>IF(SP_NORTE!L124="","*",SP_NORTE!L124)</f>
        <v>-</v>
      </c>
      <c r="P121" s="147">
        <f>IF(SP_NORTE!O124="","*",SP_NORTE!O124)</f>
        <v>0.375</v>
      </c>
      <c r="Q121" s="147">
        <f>IF(SP_NORTE!P124="","*",SP_NORTE!P124)</f>
        <v>4.1666666666666664E-2</v>
      </c>
      <c r="R121" s="149" t="str">
        <f>IF(SP_NORTE!Q124="","*",CONCATENATE(SP_NORTE!Q124," ",SP_NORTE!R124))</f>
        <v>40 KM</v>
      </c>
      <c r="S121" s="149" t="str">
        <f>IF(SP_NORTE!V124="","*",SP_NORTE!V124)</f>
        <v>Savio</v>
      </c>
      <c r="T121" s="149" t="str">
        <f>IF(SP_NORTE!W124="","*",SP_NORTE!W124)</f>
        <v>Inspeção sperry - ZEBZRU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30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414</v>
      </c>
      <c r="V123" s="140">
        <f ca="1">_xlfn.XLOOKUP(G123&amp;$V$2,BS_CONTROLE[CHAVE],BS_CONTROLE[Quantidade_11],"-")</f>
        <v>530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1118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1119</v>
      </c>
      <c r="D5" s="284"/>
      <c r="E5" s="284"/>
      <c r="F5" s="284"/>
      <c r="G5" s="284"/>
      <c r="H5" s="284"/>
      <c r="I5" s="284"/>
      <c r="J5" s="285"/>
      <c r="K5" s="286" t="s">
        <v>1120</v>
      </c>
      <c r="L5" s="287"/>
      <c r="M5" s="287"/>
      <c r="N5" s="287"/>
      <c r="O5" s="288" t="s">
        <v>1121</v>
      </c>
      <c r="P5" s="289"/>
    </row>
    <row r="6" spans="1:16" s="77" customFormat="1" ht="15" customHeight="1">
      <c r="A6" s="69" t="s">
        <v>1115</v>
      </c>
      <c r="B6" s="78" t="s">
        <v>1114</v>
      </c>
      <c r="C6" s="79" t="s">
        <v>770</v>
      </c>
      <c r="D6" s="80" t="s">
        <v>771</v>
      </c>
      <c r="E6" s="79" t="s">
        <v>1122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1123</v>
      </c>
      <c r="M6" s="83" t="s">
        <v>402</v>
      </c>
      <c r="N6" s="84" t="s">
        <v>765</v>
      </c>
      <c r="O6" s="160" t="s">
        <v>808</v>
      </c>
      <c r="P6" s="136" t="s">
        <v>1124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>
        <f>IF(SP_NORTE!B104="","*",SP_NORTE!B104)</f>
        <v>46087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1</v>
      </c>
      <c r="P76" s="151" t="str">
        <f>IF($A$2=1,IF(SP_NORTE!BJ104="","*",SP_NORTE!BJ104),IF(SP_NORTE!BK104="","*",SP_NORTE!BK104))</f>
        <v>MC1 13:29, faixa após Y58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 t="str">
        <f>IF(SP_NORTE!BH105="","*",SP_NORTE!BH105)</f>
        <v>*</v>
      </c>
      <c r="P77" s="151" t="str">
        <f>IF($A$2=1,IF(SP_NORTE!BJ105="","*",SP_NORTE!BJ105),IF(SP_NORTE!BK105="","*",SP_NORTE!BK105))</f>
        <v>*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 t="str">
        <f>IF(SP_NORTE!BH108="","*",SP_NORTE!BH108)</f>
        <v>*</v>
      </c>
      <c r="P80" s="151" t="str">
        <f>IF($A$2=1,IF(SP_NORTE!BJ108="","*",SP_NORTE!BJ108),IF(SP_NORTE!BK108="","*",SP_NORTE!BK108))</f>
        <v>*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 t="str">
        <f>IF(SP_NORTE!BH109="","*",SP_NORTE!BH109)</f>
        <v>*</v>
      </c>
      <c r="P81" s="151" t="str">
        <f>IF($A$2=1,IF(SP_NORTE!BJ109="","*",SP_NORTE!BJ109),IF(SP_NORTE!BK109="","*",SP_NORTE!BK109))</f>
        <v>*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 t="str">
        <f>IF(SP_NORTE!BH110="","*",SP_NORTE!BH110)</f>
        <v>*</v>
      </c>
      <c r="P82" s="151" t="str">
        <f>IF($A$2=1,IF(SP_NORTE!BJ110="","*",SP_NORTE!BJ110),IF(SP_NORTE!BK110="","*",SP_NORTE!BK110))</f>
        <v>*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 t="str">
        <f>IF(SP_NORTE!BH111="","*",SP_NORTE!BH111)</f>
        <v>*</v>
      </c>
      <c r="P83" s="151" t="str">
        <f>IF($A$2=1,IF(SP_NORTE!BJ111="","*",SP_NORTE!BJ111),IF(SP_NORTE!BK111="","*",SP_NORTE!BK111))</f>
        <v>*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 t="str">
        <f>IF(SP_NORTE!BH112="","*",SP_NORTE!BH112)</f>
        <v>*</v>
      </c>
      <c r="P84" s="151" t="str">
        <f>IF($A$2=1,IF(SP_NORTE!BJ112="","*",SP_NORTE!BJ112),IF(SP_NORTE!BK112="","*",SP_NORTE!BK112))</f>
        <v>*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 t="str">
        <f>IF(SP_NORTE!BH113="","*",SP_NORTE!BH113)</f>
        <v>*</v>
      </c>
      <c r="P85" s="151" t="str">
        <f>IF($A$2=1,IF(SP_NORTE!BJ113="","*",SP_NORTE!BJ113),IF(SP_NORTE!BK113="","*",SP_NORTE!BK113))</f>
        <v>*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 t="str">
        <f>IF(SP_NORTE!BH115="","*",SP_NORTE!BH115)</f>
        <v>*</v>
      </c>
      <c r="P87" s="151" t="str">
        <f>IF($A$2=1,IF(SP_NORTE!BJ115="","*",SP_NORTE!BJ115),IF(SP_NORTE!BK115="","*",SP_NORTE!BK115))</f>
        <v>*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 t="str">
        <f>IF(SP_NORTE!BH116="","*",SP_NORTE!BH116)</f>
        <v>*</v>
      </c>
      <c r="P88" s="151" t="str">
        <f>IF($A$2=1,IF(SP_NORTE!BJ116="","*",SP_NORTE!BJ116),IF(SP_NORTE!BK116="","*",SP_NORTE!BK116))</f>
        <v>*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 t="str">
        <f>IF(SP_NORTE!BH118="","*",SP_NORTE!BH118)</f>
        <v>*</v>
      </c>
      <c r="P90" s="151" t="str">
        <f>IF($A$2=1,IF(SP_NORTE!BJ118="","*",SP_NORTE!BJ118),IF(SP_NORTE!BK118="","*",SP_NORTE!BK118))</f>
        <v>*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ZEB-ZCZ</v>
      </c>
      <c r="E96" s="86" t="str">
        <f>IF(SP_NORTE!D124="","*",SP_NORTE!D124)</f>
        <v>V97</v>
      </c>
      <c r="F96" s="86" t="str">
        <f>IF(SP_NORTE!H124="","*",SP_NORTE!H124)</f>
        <v>ZEB</v>
      </c>
      <c r="G96" s="86" t="str">
        <f>IF(SP_NORTE!M124="","*",SP_NORTE!M124)</f>
        <v>ZEB-ZRU</v>
      </c>
      <c r="H96" s="119">
        <f>IF(SP_NORTE!K124="","*",SP_NORTE!K124)</f>
        <v>242</v>
      </c>
      <c r="I96" s="116">
        <f>IF(SP_NORTE!O124="","*",SP_NORTE!O124)</f>
        <v>0.375</v>
      </c>
      <c r="J96" s="116">
        <f>IF(SP_NORTE!P124="","*",SP_NORTE!P124)</f>
        <v>4.1666666666666664E-2</v>
      </c>
      <c r="K96" s="86" t="str">
        <f>IF(SP_NORTE!AK124="","*",SP_NORTE!AK124)</f>
        <v>ZEB</v>
      </c>
      <c r="L96" s="86" t="str">
        <f>IF(SP_NORTE!AM124="","*",SP_NORTE!AM124)</f>
        <v>ZEB-ZRU</v>
      </c>
      <c r="M96" s="86">
        <f>IF(SP_NORTE!AP124="","*",SP_NORTE!AP124)</f>
        <v>242</v>
      </c>
      <c r="N96" s="86" t="str">
        <f>IF(SP_NORTE!AM124="","*",SP_NORTE!AM124)</f>
        <v>ZEB-ZRU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1125</v>
      </c>
      <c r="C3" s="206" t="s">
        <v>1126</v>
      </c>
      <c r="D3" s="206" t="s">
        <v>1127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1128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1129</v>
      </c>
      <c r="E3" s="167" t="s">
        <v>1130</v>
      </c>
      <c r="F3" s="167" t="s">
        <v>1131</v>
      </c>
      <c r="G3" s="167" t="s">
        <v>1132</v>
      </c>
      <c r="H3" s="167" t="s">
        <v>1133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1134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1135</v>
      </c>
      <c r="C4" s="164" t="s">
        <v>1136</v>
      </c>
      <c r="D4" s="164" t="s">
        <v>1137</v>
      </c>
      <c r="E4" s="164" t="s">
        <v>1138</v>
      </c>
      <c r="F4" s="164" t="s">
        <v>4</v>
      </c>
      <c r="G4" s="164" t="s">
        <v>1139</v>
      </c>
    </row>
    <row r="5" spans="2:7">
      <c r="B5" s="165" t="s">
        <v>1140</v>
      </c>
      <c r="C5" s="165">
        <v>257068</v>
      </c>
      <c r="D5" s="165" t="s">
        <v>1141</v>
      </c>
      <c r="E5" s="165" t="s">
        <v>1142</v>
      </c>
      <c r="F5" s="165" t="s">
        <v>1142</v>
      </c>
      <c r="G5" s="166">
        <v>46296</v>
      </c>
    </row>
    <row r="6" spans="2:7">
      <c r="B6" s="165" t="s">
        <v>1143</v>
      </c>
      <c r="C6" s="165" t="s">
        <v>384</v>
      </c>
      <c r="D6" s="165" t="s">
        <v>384</v>
      </c>
      <c r="E6" s="165" t="s">
        <v>384</v>
      </c>
      <c r="F6" s="165" t="s">
        <v>1144</v>
      </c>
      <c r="G6" s="166" t="s">
        <v>384</v>
      </c>
    </row>
    <row r="7" spans="2:7">
      <c r="B7" s="165" t="s">
        <v>1145</v>
      </c>
      <c r="C7" s="165">
        <v>257472</v>
      </c>
      <c r="D7" s="165" t="s">
        <v>1146</v>
      </c>
      <c r="E7" s="165" t="s">
        <v>1147</v>
      </c>
      <c r="F7" s="165" t="s">
        <v>1147</v>
      </c>
      <c r="G7" s="166">
        <v>45992</v>
      </c>
    </row>
    <row r="8" spans="2:7">
      <c r="B8" s="165" t="s">
        <v>1148</v>
      </c>
      <c r="C8" s="165">
        <v>260307</v>
      </c>
      <c r="D8" s="165" t="s">
        <v>1149</v>
      </c>
      <c r="E8" s="165" t="s">
        <v>1150</v>
      </c>
      <c r="F8" s="165" t="s">
        <v>1147</v>
      </c>
      <c r="G8" s="166">
        <v>46082</v>
      </c>
    </row>
    <row r="9" spans="2:7">
      <c r="B9" s="165" t="s">
        <v>1151</v>
      </c>
      <c r="C9" s="165">
        <v>333033</v>
      </c>
      <c r="D9" s="165" t="s">
        <v>1152</v>
      </c>
      <c r="E9" s="165" t="s">
        <v>1144</v>
      </c>
      <c r="F9" s="165" t="s">
        <v>1153</v>
      </c>
      <c r="G9" s="165" t="s">
        <v>384</v>
      </c>
    </row>
    <row r="10" spans="2:7">
      <c r="B10" s="165" t="s">
        <v>1154</v>
      </c>
      <c r="C10" s="165"/>
      <c r="D10" s="165"/>
      <c r="E10" s="165" t="s">
        <v>1144</v>
      </c>
      <c r="F10" s="165" t="s">
        <v>1153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1155</v>
      </c>
      <c r="C1" s="25" t="s">
        <v>831</v>
      </c>
      <c r="E1" s="25" t="s">
        <v>1118</v>
      </c>
      <c r="G1" s="25" t="s">
        <v>1156</v>
      </c>
      <c r="H1" s="27"/>
      <c r="I1" s="25" t="s">
        <v>1157</v>
      </c>
      <c r="J1" s="27"/>
      <c r="K1" s="25" t="s">
        <v>1158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1159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1160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1161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1162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1163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1164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1165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1166</v>
      </c>
      <c r="B13" s="4" t="s">
        <v>1024</v>
      </c>
      <c r="C13" s="4" t="s">
        <v>1167</v>
      </c>
      <c r="D13" s="4" t="s">
        <v>964</v>
      </c>
      <c r="E13" s="4" t="s">
        <v>1168</v>
      </c>
      <c r="F13" s="4" t="s">
        <v>1169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1170</v>
      </c>
      <c r="N13" s="4" t="s">
        <v>1171</v>
      </c>
      <c r="O13" s="4" t="s">
        <v>1172</v>
      </c>
      <c r="P13" s="4" t="s">
        <v>827</v>
      </c>
      <c r="Q13" s="4" t="s">
        <v>1173</v>
      </c>
      <c r="R13" s="4" t="s">
        <v>991</v>
      </c>
      <c r="S13" s="4" t="s">
        <v>1174</v>
      </c>
      <c r="T13" s="4" t="s">
        <v>1175</v>
      </c>
      <c r="U13" s="4" t="s">
        <v>1176</v>
      </c>
      <c r="V13" s="32" t="s">
        <v>1177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1178</v>
      </c>
      <c r="B14" s="34" t="s">
        <v>1179</v>
      </c>
      <c r="C14" s="34" t="s">
        <v>1180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1181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1182</v>
      </c>
      <c r="R14" s="34" t="s">
        <v>992</v>
      </c>
      <c r="S14" s="34" t="s">
        <v>965</v>
      </c>
      <c r="T14" s="34" t="s">
        <v>965</v>
      </c>
      <c r="U14" s="34" t="s">
        <v>1176</v>
      </c>
      <c r="V14" s="35" t="s">
        <v>1177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1183</v>
      </c>
      <c r="B15" s="34" t="s">
        <v>1025</v>
      </c>
      <c r="C15" s="34" t="str">
        <f>""</f>
        <v/>
      </c>
      <c r="D15" s="34"/>
      <c r="E15" s="34"/>
      <c r="F15" s="34"/>
      <c r="G15" s="34" t="s">
        <v>1184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1063</v>
      </c>
      <c r="S15" s="34" t="s">
        <v>1116</v>
      </c>
      <c r="T15" s="34" t="s">
        <v>1116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1185</v>
      </c>
      <c r="L16" s="34"/>
      <c r="M16" s="34"/>
      <c r="N16" s="34"/>
      <c r="O16" s="34"/>
      <c r="P16" s="34"/>
      <c r="Q16" s="34"/>
      <c r="R16" s="34" t="s">
        <v>1186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1187</v>
      </c>
      <c r="B28" s="30" t="s">
        <v>1188</v>
      </c>
      <c r="C28" s="30" t="s">
        <v>1189</v>
      </c>
      <c r="D28" s="30" t="s">
        <v>1190</v>
      </c>
      <c r="E28" s="30" t="s">
        <v>1191</v>
      </c>
      <c r="F28" s="30" t="s">
        <v>1192</v>
      </c>
      <c r="G28" s="30" t="s">
        <v>1193</v>
      </c>
      <c r="H28" s="30" t="s">
        <v>1194</v>
      </c>
      <c r="I28" s="30" t="s">
        <v>1195</v>
      </c>
      <c r="J28" s="30" t="s">
        <v>1196</v>
      </c>
      <c r="K28" s="30" t="s">
        <v>1197</v>
      </c>
      <c r="L28" s="30" t="s">
        <v>1198</v>
      </c>
      <c r="M28" s="30" t="s">
        <v>1199</v>
      </c>
      <c r="N28" s="30" t="s">
        <v>1200</v>
      </c>
      <c r="O28" s="30" t="s">
        <v>1201</v>
      </c>
      <c r="P28" s="30" t="s">
        <v>1202</v>
      </c>
      <c r="Q28" s="30" t="s">
        <v>1203</v>
      </c>
      <c r="R28" s="30" t="s">
        <v>1204</v>
      </c>
      <c r="S28" s="30" t="s">
        <v>1205</v>
      </c>
      <c r="T28" s="30" t="s">
        <v>1206</v>
      </c>
      <c r="U28" s="30" t="s">
        <v>1207</v>
      </c>
      <c r="V28" s="30" t="s">
        <v>1208</v>
      </c>
      <c r="W28" s="30" t="s">
        <v>1209</v>
      </c>
      <c r="X28" s="30" t="s">
        <v>1210</v>
      </c>
      <c r="Y28" s="30" t="s">
        <v>1211</v>
      </c>
      <c r="Z28" s="30" t="s">
        <v>1212</v>
      </c>
      <c r="AA28" s="30" t="s">
        <v>1213</v>
      </c>
      <c r="AB28" s="30" t="s">
        <v>1214</v>
      </c>
      <c r="AC28" s="30" t="s">
        <v>1215</v>
      </c>
      <c r="AD28" s="30" t="s">
        <v>1216</v>
      </c>
      <c r="AE28" s="30" t="s">
        <v>1217</v>
      </c>
      <c r="AF28" s="30" t="s">
        <v>1218</v>
      </c>
      <c r="AG28" s="30" t="s">
        <v>1219</v>
      </c>
      <c r="AH28" s="30" t="s">
        <v>1220</v>
      </c>
      <c r="AI28" s="30" t="s">
        <v>1221</v>
      </c>
      <c r="AJ28" s="30" t="s">
        <v>1222</v>
      </c>
      <c r="AK28" s="30" t="s">
        <v>1223</v>
      </c>
      <c r="AL28" s="30" t="s">
        <v>1224</v>
      </c>
      <c r="AM28" s="30" t="s">
        <v>1225</v>
      </c>
      <c r="AN28" s="36" t="s">
        <v>1226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1227</v>
      </c>
      <c r="B29" s="34" t="s">
        <v>1228</v>
      </c>
      <c r="C29" s="34" t="s">
        <v>1229</v>
      </c>
      <c r="D29" s="34" t="s">
        <v>1004</v>
      </c>
      <c r="E29" s="34" t="s">
        <v>1025</v>
      </c>
      <c r="F29" s="34" t="s">
        <v>1230</v>
      </c>
      <c r="G29" s="34" t="s">
        <v>966</v>
      </c>
      <c r="H29" s="34" t="s">
        <v>1231</v>
      </c>
      <c r="I29" s="34" t="s">
        <v>880</v>
      </c>
      <c r="J29" s="34" t="s">
        <v>1005</v>
      </c>
      <c r="K29" s="34" t="s">
        <v>1005</v>
      </c>
      <c r="L29" s="34" t="s">
        <v>1232</v>
      </c>
      <c r="M29" s="34" t="s">
        <v>931</v>
      </c>
      <c r="N29" s="34" t="s">
        <v>1233</v>
      </c>
      <c r="O29" s="34" t="s">
        <v>1234</v>
      </c>
      <c r="P29" s="34" t="s">
        <v>1235</v>
      </c>
      <c r="Q29" s="34" t="s">
        <v>1236</v>
      </c>
      <c r="R29" s="34" t="s">
        <v>1237</v>
      </c>
      <c r="S29" s="34" t="s">
        <v>1238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1239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1240</v>
      </c>
      <c r="AD29" s="34" t="s">
        <v>1241</v>
      </c>
      <c r="AE29" s="34" t="s">
        <v>993</v>
      </c>
      <c r="AF29" s="34" t="s">
        <v>1063</v>
      </c>
      <c r="AG29" s="34" t="s">
        <v>1186</v>
      </c>
      <c r="AH29" s="34" t="s">
        <v>1242</v>
      </c>
      <c r="AI29" s="34" t="s">
        <v>1243</v>
      </c>
      <c r="AJ29" s="34" t="s">
        <v>1005</v>
      </c>
      <c r="AK29" s="34" t="s">
        <v>1243</v>
      </c>
      <c r="AL29" s="34" t="s">
        <v>1005</v>
      </c>
      <c r="AM29" s="34" t="s">
        <v>1176</v>
      </c>
      <c r="AN29" s="35" t="s">
        <v>1177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1227</v>
      </c>
      <c r="B30" s="34"/>
      <c r="C30" s="34"/>
      <c r="D30" s="34" t="s">
        <v>1184</v>
      </c>
      <c r="E30" s="34"/>
      <c r="F30" s="34" t="s">
        <v>1244</v>
      </c>
      <c r="G30" s="34" t="s">
        <v>1245</v>
      </c>
      <c r="H30" s="34" t="s">
        <v>1246</v>
      </c>
      <c r="I30" s="34" t="s">
        <v>1247</v>
      </c>
      <c r="J30" s="34"/>
      <c r="K30" s="34"/>
      <c r="L30" s="34" t="s">
        <v>1248</v>
      </c>
      <c r="M30" s="34" t="s">
        <v>874</v>
      </c>
      <c r="N30" s="34" t="s">
        <v>880</v>
      </c>
      <c r="O30" s="34" t="s">
        <v>946</v>
      </c>
      <c r="P30" s="34" t="s">
        <v>1249</v>
      </c>
      <c r="Q30" s="34" t="s">
        <v>856</v>
      </c>
      <c r="R30" s="34"/>
      <c r="S30" s="34" t="s">
        <v>1236</v>
      </c>
      <c r="T30" s="34" t="s">
        <v>1250</v>
      </c>
      <c r="U30" s="34" t="s">
        <v>880</v>
      </c>
      <c r="V30" s="34" t="s">
        <v>1250</v>
      </c>
      <c r="W30" s="34" t="s">
        <v>880</v>
      </c>
      <c r="X30" s="34" t="s">
        <v>1250</v>
      </c>
      <c r="Y30" s="34" t="s">
        <v>880</v>
      </c>
      <c r="Z30" s="34" t="s">
        <v>1250</v>
      </c>
      <c r="AA30" s="34" t="s">
        <v>880</v>
      </c>
      <c r="AB30" s="34"/>
      <c r="AC30" s="34"/>
      <c r="AD30" s="34"/>
      <c r="AE30" s="34" t="s">
        <v>1251</v>
      </c>
      <c r="AF30" s="34"/>
      <c r="AG30" s="34"/>
      <c r="AH30" s="34"/>
      <c r="AI30" s="34" t="s">
        <v>1252</v>
      </c>
      <c r="AJ30" s="34" t="s">
        <v>1253</v>
      </c>
      <c r="AK30" s="34" t="s">
        <v>1252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1254</v>
      </c>
      <c r="E31" s="34"/>
      <c r="F31" s="34"/>
      <c r="G31" s="34"/>
      <c r="H31" s="34"/>
      <c r="I31" s="34"/>
      <c r="J31" s="34"/>
      <c r="K31" s="34"/>
      <c r="L31" s="34" t="s">
        <v>1255</v>
      </c>
      <c r="M31" s="34" t="s">
        <v>1256</v>
      </c>
      <c r="N31" s="34" t="s">
        <v>923</v>
      </c>
      <c r="O31" s="34" t="s">
        <v>1257</v>
      </c>
      <c r="P31" s="34" t="s">
        <v>912</v>
      </c>
      <c r="Q31" s="34" t="s">
        <v>1258</v>
      </c>
      <c r="R31" s="34"/>
      <c r="S31" s="34" t="s">
        <v>856</v>
      </c>
      <c r="T31" s="34"/>
      <c r="U31" s="34" t="s">
        <v>1259</v>
      </c>
      <c r="V31" s="34"/>
      <c r="W31" s="34" t="s">
        <v>1259</v>
      </c>
      <c r="X31" s="34"/>
      <c r="Y31" s="34" t="s">
        <v>1259</v>
      </c>
      <c r="Z31" s="34"/>
      <c r="AA31" s="34" t="s">
        <v>1259</v>
      </c>
      <c r="AB31" s="34"/>
      <c r="AC31" s="34"/>
      <c r="AD31" s="34"/>
      <c r="AE31" s="34" t="s">
        <v>1260</v>
      </c>
      <c r="AF31" s="34"/>
      <c r="AG31" s="34"/>
      <c r="AH31" s="34"/>
      <c r="AI31" s="34" t="s">
        <v>1261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1262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1263</v>
      </c>
      <c r="Q32" s="34" t="s">
        <v>1264</v>
      </c>
      <c r="R32" s="34"/>
      <c r="S32" s="34" t="s">
        <v>1258</v>
      </c>
      <c r="T32" s="34"/>
      <c r="U32" s="34" t="s">
        <v>1265</v>
      </c>
      <c r="V32" s="34"/>
      <c r="W32" s="34" t="s">
        <v>1265</v>
      </c>
      <c r="X32" s="34"/>
      <c r="Y32" s="34" t="s">
        <v>1265</v>
      </c>
      <c r="Z32" s="34"/>
      <c r="AA32" s="34" t="s">
        <v>1265</v>
      </c>
      <c r="AB32" s="34"/>
      <c r="AC32" s="34"/>
      <c r="AD32" s="34"/>
      <c r="AE32" s="34"/>
      <c r="AF32" s="34"/>
      <c r="AG32" s="34"/>
      <c r="AH32" s="34"/>
      <c r="AI32" s="34" t="s">
        <v>1255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1266</v>
      </c>
      <c r="E33" s="34"/>
      <c r="F33" s="34"/>
      <c r="G33" s="34"/>
      <c r="H33" s="34"/>
      <c r="I33" s="34"/>
      <c r="J33" s="34"/>
      <c r="K33" s="34"/>
      <c r="L33" s="34" t="s">
        <v>1267</v>
      </c>
      <c r="M33" s="34"/>
      <c r="N33" s="34"/>
      <c r="O33" s="34"/>
      <c r="P33" s="34"/>
      <c r="Q33" s="34" t="s">
        <v>925</v>
      </c>
      <c r="R33" s="34"/>
      <c r="S33" s="34" t="s">
        <v>1264</v>
      </c>
      <c r="T33" s="34"/>
      <c r="U33" s="34" t="s">
        <v>1268</v>
      </c>
      <c r="V33" s="34"/>
      <c r="W33" s="34" t="s">
        <v>1268</v>
      </c>
      <c r="X33" s="34"/>
      <c r="Y33" s="34" t="s">
        <v>1268</v>
      </c>
      <c r="Z33" s="34"/>
      <c r="AA33" s="34" t="s">
        <v>1268</v>
      </c>
      <c r="AB33" s="34"/>
      <c r="AC33" s="34"/>
      <c r="AD33" s="34"/>
      <c r="AE33" s="34"/>
      <c r="AF33" s="34"/>
      <c r="AG33" s="34"/>
      <c r="AH33" s="34"/>
      <c r="AI33" s="34" t="s">
        <v>1267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1269</v>
      </c>
      <c r="M34" s="34"/>
      <c r="N34" s="34"/>
      <c r="O34" s="34"/>
      <c r="P34" s="34"/>
      <c r="Q34" s="34" t="s">
        <v>1270</v>
      </c>
      <c r="R34" s="34"/>
      <c r="S34" s="34" t="s">
        <v>925</v>
      </c>
      <c r="T34" s="34"/>
      <c r="U34" s="34" t="s">
        <v>1271</v>
      </c>
      <c r="V34" s="34"/>
      <c r="W34" s="34" t="s">
        <v>1271</v>
      </c>
      <c r="X34" s="34"/>
      <c r="Y34" s="34" t="s">
        <v>1271</v>
      </c>
      <c r="Z34" s="34"/>
      <c r="AA34" s="34" t="s">
        <v>1271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1272</v>
      </c>
      <c r="M35" s="34"/>
      <c r="N35" s="34"/>
      <c r="O35" s="34"/>
      <c r="P35" s="34"/>
      <c r="Q35" s="34" t="s">
        <v>1273</v>
      </c>
      <c r="R35" s="34"/>
      <c r="S35" s="34" t="s">
        <v>1270</v>
      </c>
      <c r="T35" s="34"/>
      <c r="U35" s="34" t="s">
        <v>1274</v>
      </c>
      <c r="V35" s="34"/>
      <c r="W35" s="34" t="s">
        <v>1274</v>
      </c>
      <c r="X35" s="34"/>
      <c r="Y35" s="34" t="s">
        <v>1274</v>
      </c>
      <c r="Z35" s="34"/>
      <c r="AA35" s="34" t="s">
        <v>1274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1275</v>
      </c>
      <c r="R36" s="34"/>
      <c r="S36" s="34" t="s">
        <v>1273</v>
      </c>
      <c r="T36" s="34"/>
      <c r="U36" s="34" t="s">
        <v>1276</v>
      </c>
      <c r="V36" s="34"/>
      <c r="W36" s="34" t="s">
        <v>1276</v>
      </c>
      <c r="X36" s="34"/>
      <c r="Y36" s="34" t="s">
        <v>1276</v>
      </c>
      <c r="Z36" s="34"/>
      <c r="AA36" s="34" t="s">
        <v>1276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1277</v>
      </c>
      <c r="R37" s="34"/>
      <c r="S37" s="34" t="s">
        <v>1275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1278</v>
      </c>
      <c r="R38" s="34"/>
      <c r="S38" s="34" t="s">
        <v>1277</v>
      </c>
      <c r="T38" s="34"/>
      <c r="U38" s="34" t="s">
        <v>1279</v>
      </c>
      <c r="V38" s="34"/>
      <c r="W38" s="34" t="s">
        <v>1279</v>
      </c>
      <c r="X38" s="34"/>
      <c r="Y38" s="34" t="s">
        <v>1279</v>
      </c>
      <c r="Z38" s="34"/>
      <c r="AA38" s="34" t="s">
        <v>1279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1280</v>
      </c>
      <c r="R39" s="37"/>
      <c r="S39" s="37" t="s">
        <v>1278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1281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2026-03-06T18:16:19Z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