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327" documentId="120_S{118792C3-22EF-5104-A093-F22BFE3913F3}" xr6:coauthVersionLast="47" xr6:coauthVersionMax="47" xr10:uidLastSave="{30F9E858-D40C-4B22-983B-20775BBBEB3C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2" i="1" l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K61" i="15" s="1"/>
  <c r="N64" i="1" a="1"/>
  <c r="N64" i="1"/>
  <c r="L61" i="15" s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K147" i="15"/>
  <c r="L147" i="15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K148" i="15"/>
  <c r="L148" i="15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K149" i="15"/>
  <c r="L149" i="15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K150" i="15"/>
  <c r="L150" i="15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<sst xmlns="http://schemas.openxmlformats.org/spreadsheetml/2006/main" count="4566" uniqueCount="1339">
  <si>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</si>
  <si>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</si>
  <si>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</si>
  <si>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</si>
  <si>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</si>
  <si>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</si>
  <si>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</si>
  <si>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</si>
  <si>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</si>
  <si>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</si>
  <si>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</si>
  <si>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</si>
  <si>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</si>
  <si>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</si>
  <si>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</si>
  <si>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</si>
  <si>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</si>
  <si>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</si>
  <si>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</si>
  <si>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</si>
  <si>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</si>
  <si>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</si>
  <si>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</si>
  <si>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</si>
  <si>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</si>
  <si>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</si>
  <si>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</si>
  <si>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</si>
  <si>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</si>
  <si>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</si>
  <si>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</si>
  <si>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</si>
  <si>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</si>
  <si>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</si>
  <si>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</si>
  <si>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</si>
  <si>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</si>
  <si>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</si>
  <si>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</si>
  <si>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</si>
  <si>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</si>
  <si>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</si>
  <si>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</si>
  <si>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</si>
  <si>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</si>
  <si>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</si>
  <si>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</si>
  <si>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</si>
  <si>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</si>
  <si>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</si>
  <si>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</si>
  <si>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</si>
  <si>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</si>
  <si>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</si>
  <si>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</si>
  <si>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</si>
  <si>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</si>
  <si>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</si>
  <si>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</si>
  <si>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</si>
  <si>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</si>
  <si>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</si>
  <si>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</si>
  <si>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</si>
  <si>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</si>
  <si>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</si>
  <si>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</si>
  <si>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</si>
  <si>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</si>
  <si>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</si>
  <si>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</si>
  <si>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</si>
  <si>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</si>
  <si>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</si>
  <si>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</si>
  <si>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</si>
  <si>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</si>
  <si>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</si>
  <si>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</si>
  <si>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</si>
  <si>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</si>
  <si>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</si>
  <si>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</si>
  <si>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</si>
  <si>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</si>
  <si>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</si>
  <si>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</si>
  <si>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</si>
  <si>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</si>
  <si>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</si>
  <si>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</si>
  <si>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</si>
  <si>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</si>
  <si>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</si>
  <si>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</si>
  <si>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</si>
  <si>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</si>
  <si>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</si>
  <si>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</si>
  <si>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</si>
  <si>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</si>
  <si>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</si>
  <si>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</si>
  <si>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</si>
  <si>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</si>
  <si>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</si>
  <si>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</si>
  <si>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</si>
  <si>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</si>
  <si>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</si>
  <si>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</si>
  <si>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</si>
  <si>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</si>
  <si>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</si>
  <si>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</si>
  <si>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</si>
  <si>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</si>
  <si>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</si>
  <si>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</si>
  <si>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</si>
  <si>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</si>
  <si>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</si>
  <si>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</si>
  <si>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</si>
  <si>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</si>
  <si>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</si>
  <si>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</si>
  <si>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</si>
  <si>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</si>
  <si>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</si>
  <si>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</si>
  <si>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</si>
  <si>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</si>
  <si>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</si>
  <si>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</si>
  <si>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</si>
  <si>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</si>
  <si>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</si>
  <si>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</si>
  <si>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</si>
  <si>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</si>
  <si>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</si>
  <si>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</si>
  <si>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</si>
  <si>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</si>
  <si>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</si>
  <si>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</si>
  <si>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</si>
  <si>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</si>
  <si>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</si>
  <si>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</si>
  <si>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</si>
  <si>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</si>
  <si>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</si>
  <si>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</si>
  <si>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</si>
  <si>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</si>
  <si>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</si>
  <si>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</si>
  <si>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</si>
  <si>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</si>
  <si>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</si>
  <si>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</si>
  <si>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</si>
  <si>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</si>
  <si>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</si>
  <si>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</si>
  <si>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</si>
  <si>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</si>
  <si>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</si>
  <si>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</si>
  <si>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</si>
  <si>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</si>
  <si>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</si>
  <si>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</si>
  <si>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</si>
  <si>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</si>
  <si>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</si>
  <si>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</si>
  <si>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</si>
  <si>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</si>
  <si>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</si>
  <si>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</si>
  <si>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</si>
  <si>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</si>
  <si>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</si>
  <si>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</si>
  <si>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</si>
  <si>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</si>
  <si>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</si>
  <si>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</si>
  <si>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</si>
  <si>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</si>
  <si>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</si>
  <si>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</si>
  <si>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</si>
  <si>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</si>
  <si>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</si>
  <si>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</si>
  <si>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</si>
  <si>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</si>
  <si>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</si>
  <si>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</si>
  <si>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</si>
  <si>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</si>
  <si>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</si>
  <si>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</si>
  <si>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</si>
  <si>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</si>
  <si>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</si>
  <si>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</si>
  <si>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</si>
  <si>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</si>
  <si>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</si>
  <si>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</si>
  <si>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</si>
  <si>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</si>
  <si>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</si>
  <si>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</si>
  <si>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</si>
  <si>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</si>
  <si>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</si>
  <si>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</si>
  <si>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</si>
  <si>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</si>
  <si>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</si>
  <si>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</si>
  <si>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</si>
  <si>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</si>
  <si>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</si>
  <si>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</si>
  <si>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</si>
  <si>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</si>
  <si>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</si>
  <si>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</si>
  <si>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</si>
  <si>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</si>
  <si>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</si>
  <si>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</si>
  <si>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</si>
  <si>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</si>
  <si>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</si>
  <si>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</si>
  <si>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</si>
  <si>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</si>
  <si>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</si>
  <si>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</si>
  <si>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</si>
  <si>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</si>
  <si>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</si>
  <si>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</si>
  <si>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</si>
  <si>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</si>
  <si>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</si>
  <si>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</si>
  <si>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</si>
  <si>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</si>
  <si>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</si>
  <si>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</si>
  <si>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</si>
  <si>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</si>
  <si>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</si>
  <si>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</si>
  <si>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</si>
  <si>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</si>
  <si>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</si>
  <si>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</si>
  <si>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</si>
  <si>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</si>
  <si>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</si>
  <si>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</si>
  <si>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</si>
  <si>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</si>
  <si>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</si>
  <si>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</si>
  <si>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</si>
  <si>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</si>
  <si>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</si>
  <si>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</si>
  <si>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</si>
  <si>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</si>
  <si>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</si>
  <si>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</si>
  <si>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</si>
  <si>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</si>
  <si>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</si>
  <si>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</si>
  <si>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</si>
  <si>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</si>
  <si>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</si>
  <si>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</si>
  <si>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</si>
  <si>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</si>
  <si>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</si>
  <si>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</si>
  <si>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</si>
  <si>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</si>
  <si>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</si>
  <si>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</si>
  <si>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</si>
  <si>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</si>
  <si>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</si>
  <si>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</si>
  <si>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</si>
  <si>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</si>
  <si>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</si>
  <si>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</si>
  <si>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</si>
  <si>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</si>
  <si>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</si>
  <si>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</si>
  <si>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</si>
  <si>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</si>
  <si>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</si>
  <si>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</si>
  <si>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</si>
  <si>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</si>
  <si>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</si>
  <si>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</si>
  <si>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</si>
  <si>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</si>
  <si>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</si>
  <si>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</si>
  <si>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</si>
  <si>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</si>
  <si>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</si>
  <si>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</si>
  <si>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</si>
  <si>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</si>
  <si>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</si>
  <si>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</si>
  <si>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</si>
  <si>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</si>
  <si>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</si>
  <si>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</si>
  <si>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</si>
  <si>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</si>
  <si>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</si>
  <si>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</si>
  <si>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</si>
  <si>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</si>
  <si>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</si>
  <si>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</si>
  <si>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</si>
  <si>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</si>
  <si>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</si>
  <si>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</si>
  <si>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</si>
  <si>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</si>
  <si>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</si>
  <si>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</si>
  <si>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</si>
  <si>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</si>
  <si>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</si>
  <si>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</si>
  <si>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</si>
  <si>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</si>
  <si>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</si>
  <si>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</si>
  <si>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</si>
  <si>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</si>
  <si>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</si>
  <si>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</si>
  <si>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</si>
  <si>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</si>
  <si>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</si>
  <si>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</si>
  <si>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</si>
  <si>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</si>
  <si>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</si>
  <si>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</si>
  <si>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</si>
  <si>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</si>
  <si>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</si>
  <si>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</si>
  <si>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</si>
  <si>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</si>
  <si>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</si>
  <si>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</si>
  <si>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</si>
  <si>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</si>
  <si>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</si>
  <si>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</si>
  <si>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</si>
  <si>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</si>
  <si>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</si>
  <si>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</si>
  <si>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</si>
  <si>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</si>
  <si>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</si>
  <si>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</si>
  <si>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</si>
  <si>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</si>
  <si>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</si>
  <si>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</si>
  <si>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</si>
  <si>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</si>
  <si>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</si>
  <si>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</si>
  <si>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</si>
  <si>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</si>
  <si>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</si>
  <si>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</si>
  <si>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</si>
  <si>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</si>
  <si>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</si>
  <si>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</si>
  <si>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</si>
  <si>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</si>
  <si>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</si>
  <si>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</si>
  <si>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</si>
  <si>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</si>
  <si>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</si>
  <si>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</si>
  <si>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</si>
  <si>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</si>
  <si>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</si>
  <si>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</si>
  <si>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</si>
  <si>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</si>
  <si>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</si>
  <si>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</si>
  <si>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</si>
  <si>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</si>
  <si>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</si>
  <si>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</si>
  <si>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</si>
  <si>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</si>
  <si>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</si>
  <si>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</si>
  <si>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</si>
  <si>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</si>
  <si>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</si>
  <si>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</si>
  <si>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</si>
  <si>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</si>
  <si>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</si>
  <si>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</si>
  <si>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</si>
  <si>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</si>
  <si>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</si>
  <si>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</si>
  <si>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</si>
  <si>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</si>
  <si>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</si>
  <si>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</si>
  <si>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</si>
  <si>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</si>
  <si>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</si>
  <si>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</si>
  <si>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</si>
  <si>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</si>
  <si>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</si>
  <si>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</si>
  <si>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</si>
  <si>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</si>
  <si>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</si>
  <si>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</si>
  <si>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</si>
  <si>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</si>
  <si>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</si>
  <si>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</si>
  <si>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</si>
  <si>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</si>
  <si>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</si>
  <si>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</si>
  <si>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</si>
  <si>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</si>
  <si>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</si>
  <si>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</si>
  <si>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</si>
  <si>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</si>
  <si>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</si>
  <si>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</si>
  <si>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</si>
  <si>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</si>
  <si>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</si>
  <si>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</si>
  <si>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</si>
  <si>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</si>
  <si>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</si>
  <si>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</si>
  <si>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</si>
  <si>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</si>
  <si>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</si>
  <si>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</si>
  <si>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</si>
  <si>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</si>
  <si>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</si>
  <si>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</si>
  <si>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</si>
  <si>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</si>
  <si>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</si>
  <si>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</si>
  <si>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</si>
  <si>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</si>
  <si>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</si>
  <si>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</si>
  <si>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</si>
  <si>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</si>
  <si>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</si>
  <si>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</si>
  <si>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</si>
  <si>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</si>
  <si>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</si>
  <si>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</si>
  <si>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</si>
  <si>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</si>
  <si>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</si>
  <si>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</si>
  <si>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</si>
  <si>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</si>
  <si>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</si>
  <si>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</si>
  <si>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</si>
  <si>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</si>
  <si>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</si>
  <si>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</si>
  <si>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</si>
  <si>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</si>
  <si>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</si>
  <si>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</si>
  <si>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</si>
  <si>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</si>
  <si>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</si>
  <si>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</si>
  <si>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</si>
  <si>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</si>
  <si>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</si>
  <si>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</si>
  <si>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</si>
  <si>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</si>
  <si>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</si>
  <si>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</si>
  <si>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</si>
  <si>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</si>
  <si>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</si>
  <si>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</si>
  <si>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</si>
  <si>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</si>
  <si>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</si>
  <si>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</si>
  <si>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</si>
  <si>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</si>
  <si>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</si>
  <si>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</si>
  <si>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</si>
  <si>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</si>
  <si>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</si>
  <si>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</si>
  <si>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</si>
  <si>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</si>
  <si>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</si>
  <si>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</si>
  <si>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</si>
  <si>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</si>
  <si>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</si>
  <si>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</si>
  <si>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</si>
  <si>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</si>
  <si>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</si>
  <si>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</si>
  <si>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</si>
  <si>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</si>
  <si>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</si>
  <si>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</si>
  <si>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</si>
  <si>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</si>
  <si>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</si>
  <si>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</si>
  <si>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</si>
  <si>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</si>
  <si>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</si>
  <si>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</si>
  <si>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</si>
  <si>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</si>
  <si>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</si>
  <si>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</si>
  <si>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</si>
  <si>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</si>
  <si>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</si>
  <si>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</si>
  <si>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</si>
  <si>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</si>
  <si>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</si>
  <si>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</si>
  <si>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</si>
  <si>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</si>
  <si>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</si>
  <si>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</si>
  <si>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</si>
  <si>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</si>
  <si>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</si>
  <si>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</si>
  <si>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</si>
  <si>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</si>
  <si>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</si>
  <si>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</si>
  <si>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</si>
  <si>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</si>
  <si>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</si>
  <si>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</si>
  <si>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</si>
  <si>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</si>
  <si>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</si>
  <si>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</si>
  <si>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</si>
  <si>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</si>
  <si>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</si>
  <si>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</si>
  <si>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</si>
  <si>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</si>
  <si>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</si>
  <si>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</si>
  <si>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</si>
  <si>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</si>
  <si>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</si>
  <si>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</si>
  <si>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</si>
  <si>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</si>
  <si>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</si>
  <si>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</si>
  <si>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</si>
  <si>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</si>
  <si>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</si>
  <si>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</si>
  <si>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</si>
  <si>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</si>
  <si>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</si>
  <si>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</si>
  <si>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</si>
  <si>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</si>
  <si>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</si>
  <si>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</si>
  <si>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</si>
  <si>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</si>
  <si>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</si>
  <si>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</si>
  <si>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</si>
  <si>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</si>
  <si>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</si>
  <si>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</si>
  <si>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</si>
  <si>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</si>
  <si>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</si>
  <si>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</si>
  <si>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</si>
  <si>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</si>
  <si>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</si>
  <si>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</si>
  <si>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</si>
  <si>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</si>
  <si>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</si>
  <si>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</si>
  <si>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</si>
  <si>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</si>
  <si>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</si>
  <si>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</si>
  <si>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</si>
  <si>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</si>
  <si>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</si>
  <si>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</si>
  <si>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</si>
  <si>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</si>
  <si>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</si>
  <si>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</si>
  <si>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</si>
  <si>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</si>
  <si>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</si>
  <si>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</si>
  <si>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</si>
  <si>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</si>
  <si>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</si>
  <si>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</si>
  <si>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</si>
  <si>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</si>
  <si>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</si>
  <si>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</si>
  <si>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</si>
  <si>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</si>
  <si>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</si>
  <si>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</si>
  <si>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</si>
  <si>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</si>
  <si>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</si>
  <si>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</si>
  <si>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</si>
  <si>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</si>
  <si>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</si>
  <si>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</si>
  <si>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</si>
  <si>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</si>
  <si>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</si>
  <si>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</si>
  <si>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</si>
  <si>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</si>
  <si>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</si>
  <si>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</si>
  <si>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</si>
  <si>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</si>
  <si>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</si>
  <si>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</si>
  <si>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</si>
  <si>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</si>
  <si>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</si>
  <si>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</si>
  <si>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</si>
  <si>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</si>
  <si>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</si>
  <si>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</si>
  <si>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</si>
  <si>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</si>
  <si>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</si>
  <si>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</si>
  <si>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</si>
  <si>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</si>
  <si>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</si>
  <si>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</si>
  <si>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</si>
  <si>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</si>
  <si>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</si>
  <si>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</si>
  <si>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</si>
  <si>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</si>
  <si>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</si>
  <si>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</si>
  <si>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</si>
  <si>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</si>
  <si>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</si>
  <si>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</si>
  <si>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</si>
  <si>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</si>
  <si>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</si>
  <si>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</si>
  <si>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</si>
  <si>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</si>
  <si>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</si>
  <si>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</si>
  <si>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</si>
  <si>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</si>
  <si>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</si>
  <si>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</si>
  <si>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</si>
  <si>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</si>
  <si>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</si>
  <si>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</si>
  <si>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</si>
  <si>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</si>
  <si>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</si>
  <si>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</si>
  <si>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</si>
  <si>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</si>
  <si>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</si>
  <si>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</si>
  <si>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</si>
  <si>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</si>
  <si>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</si>
  <si>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</si>
  <si>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</si>
  <si>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</si>
  <si>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</si>
  <si>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</si>
  <si>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</si>
  <si>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</si>
  <si>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</si>
  <si>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</si>
  <si>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</si>
  <si>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</si>
  <si>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</si>
  <si>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</si>
  <si>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</si>
  <si>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</si>
  <si>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</si>
  <si>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</si>
  <si>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</si>
  <si>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</si>
  <si>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</si>
  <si>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</si>
  <si>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</si>
  <si>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</si>
  <si>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</si>
  <si>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</si>
  <si>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</si>
  <si>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</si>
  <si>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</si>
  <si>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</si>
  <si>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</si>
  <si>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</si>
  <si>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</si>
  <si>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</si>
  <si>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</si>
  <si>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</si>
  <si>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</si>
  <si>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</si>
  <si>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</si>
  <si>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</si>
  <si>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</si>
  <si>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</si>
  <si>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</si>
  <si>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</si>
  <si>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</si>
  <si>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</si>
  <si>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</si>
  <si>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</si>
  <si>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</si>
  <si>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</si>
  <si>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</si>
  <si>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</si>
  <si>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</si>
  <si>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</si>
  <si>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</si>
  <si>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</si>
  <si>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</si>
  <si>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</si>
  <si>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</si>
  <si>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</si>
  <si>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</si>
  <si>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</si>
  <si>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</si>
  <si>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</si>
  <si>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</si>
  <si>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</si>
  <si>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</si>
  <si>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</si>
  <si>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</si>
  <si>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</si>
  <si>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</si>
  <si>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</si>
  <si>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</si>
  <si>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</si>
  <si>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</si>
  <si>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</si>
  <si>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</si>
  <si>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</si>
  <si>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</si>
  <si>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</si>
  <si>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</si>
  <si>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</si>
  <si>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</si>
  <si>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</si>
  <si>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</si>
  <si>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</si>
  <si>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</si>
  <si>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</si>
  <si>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</si>
  <si>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</si>
  <si>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</si>
  <si>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</si>
  <si>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</si>
  <si>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</si>
  <si>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</si>
  <si>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</si>
  <si>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</si>
  <si>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</si>
  <si>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</si>
  <si>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</si>
  <si>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</si>
  <si>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</si>
  <si>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</si>
  <si>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</si>
  <si>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</si>
  <si>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</si>
  <si>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</si>
  <si>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</si>
  <si>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</si>
  <si>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</si>
  <si>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</si>
  <si>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</si>
  <si>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</si>
  <si>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</si>
  <si>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</si>
  <si>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</si>
  <si>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</si>
  <si>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</si>
  <si>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</si>
  <si>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</si>
  <si>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</si>
  <si>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</si>
  <si>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</si>
  <si>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</si>
  <si>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</si>
  <si>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</si>
  <si>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</si>
  <si>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</si>
  <si>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</si>
  <si>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</si>
  <si>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</si>
  <si>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</si>
  <si>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</si>
  <si>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</si>
  <si>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</si>
  <si>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</si>
  <si>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</si>
  <si>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</si>
  <si>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</si>
  <si>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</si>
  <si>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</si>
  <si>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</si>
  <si>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</si>
  <si>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</si>
  <si>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</si>
  <si>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</si>
  <si>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</si>
  <si>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</si>
  <si>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</si>
  <si>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</si>
  <si>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</si>
  <si>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</si>
  <si>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</si>
  <si>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</si>
  <si>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</si>
  <si>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</si>
  <si>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</si>
  <si>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</si>
  <si>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</si>
  <si>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</si>
  <si>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</si>
  <si>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</si>
  <si>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</si>
  <si>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</si>
  <si>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</si>
  <si>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</si>
  <si>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</si>
  <si>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</si>
  <si>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</si>
  <si>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</si>
  <si>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</si>
  <si>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</si>
  <si>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</si>
  <si>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</si>
  <si>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</si>
  <si>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</si>
  <si>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</si>
  <si>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</si>
  <si>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</si>
  <si>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</si>
  <si>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</si>
  <si>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</si>
  <si>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</si>
  <si>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</si>
  <si>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</si>
  <si>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</si>
  <si>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</si>
  <si>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</si>
  <si>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</si>
  <si>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</si>
  <si>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</si>
  <si>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</si>
  <si>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</si>
  <si>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</si>
  <si>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</si>
  <si>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</si>
  <si>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</si>
  <si>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</si>
  <si>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</si>
  <si>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</si>
  <si>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</si>
  <si>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</si>
  <si>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</si>
  <si>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</si>
  <si>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</si>
  <si>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</si>
  <si>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</si>
  <si>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</si>
  <si>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</si>
  <si>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</si>
  <si>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</si>
  <si>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</si>
  <si>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</si>
  <si>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</si>
  <si>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</si>
  <si>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</si>
  <si>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</si>
  <si>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</si>
  <si>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</si>
  <si>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</si>
  <si>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</si>
  <si>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</si>
  <si>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</si>
  <si>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</si>
  <si>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</si>
  <si>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</si>
  <si>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</si>
  <si>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</si>
  <si>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</si>
  <si>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</si>
  <si>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</si>
  <si>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</si>
  <si>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</si>
  <si>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</si>
  <si>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</si>
  <si>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</si>
  <si>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</si>
  <si>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</si>
  <si>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</si>
  <si>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</si>
  <si>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</si>
  <si>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</si>
  <si>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</si>
  <si>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</si>
  <si>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</si>
  <si>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</si>
  <si>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</si>
  <si>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</si>
  <si>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</si>
  <si>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</si>
  <si>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</si>
  <si>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</si>
  <si>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</si>
  <si>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</si>
  <si>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</si>
  <si>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</si>
  <si>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</si>
  <si>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</si>
  <si>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</si>
  <si>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</si>
  <si>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</si>
  <si>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</si>
  <si>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</si>
  <si>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</si>
  <si>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</si>
  <si>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</si>
  <si>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</si>
  <si>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</si>
  <si>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</si>
  <si>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</si>
  <si>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</si>
  <si>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</si>
  <si>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>Intervalo Contrato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</si>
  <si>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</si>
  <si>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</si>
  <si>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</si>
  <si>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</si>
  <si>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</si>
  <si>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</si>
  <si>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</si>
  <si>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</si>
  <si>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</si>
  <si>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</si>
  <si>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</si>
  <si>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</si>
  <si>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</si>
  <si>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</si>
  <si>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</si>
  <si>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</si>
  <si>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</si>
  <si>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</si>
  <si>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</si>
  <si>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</si>
  <si>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</si>
  <si>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</si>
  <si>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</si>
  <si>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</si>
  <si>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</si>
  <si>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</si>
  <si>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</si>
  <si>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</si>
  <si>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</si>
  <si>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</si>
  <si>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</si>
  <si>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</si>
  <si>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</si>
  <si>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</si>
  <si>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</si>
  <si>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</si>
  <si>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</si>
  <si>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</si>
  <si>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</si>
  <si>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</si>
  <si>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</si>
  <si>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</si>
  <si>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</si>
  <si>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</si>
  <si>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</si>
  <si>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</si>
  <si>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</si>
  <si>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</si>
  <si>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</si>
  <si>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</si>
  <si>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</si>
  <si>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</si>
  <si>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</si>
  <si>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</si>
  <si>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</si>
  <si>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</si>
  <si>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</si>
  <si>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</si>
  <si>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</si>
  <si>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</si>
  <si>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</si>
  <si>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</si>
  <si>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</si>
  <si>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</si>
  <si>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</si>
  <si>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</si>
  <si>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</si>
  <si>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</si>
  <si>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</si>
  <si>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</si>
  <si>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</si>
  <si>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</si>
  <si>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</si>
  <si>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</si>
  <si>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</si>
  <si>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</si>
  <si>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</si>
  <si>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</si>
  <si>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</si>
  <si>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</si>
  <si>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</si>
  <si>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</si>
  <si>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</si>
  <si>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</si>
  <si>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</si>
  <si>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</si>
  <si>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</si>
  <si>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</si>
  <si>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</si>
  <si>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</si>
  <si>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</si>
  <si>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</si>
  <si>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</si>
  <si>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</si>
  <si>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</si>
  <si>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</si>
  <si>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</si>
  <si>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</si>
  <si>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</si>
  <si>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</si>
  <si>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</si>
  <si>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</si>
  <si>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</si>
  <si>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</si>
  <si>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</si>
  <si>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</si>
  <si>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</si>
  <si>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</si>
  <si>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</si>
  <si>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</si>
  <si>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</si>
  <si>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</si>
  <si>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</si>
  <si>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>ZEC-ZEH</t>
  </si>
  <si>
    <t>ZECZEH</t>
  </si>
  <si>
    <t>Deslocamento para ZPN</t>
  </si>
  <si>
    <t xml:space="preserve">MC1 08:03, aguarda oportunidade </t>
  </si>
  <si>
    <t xml:space="preserve">Antonionio </t>
  </si>
  <si>
    <t>ZRX1</t>
  </si>
  <si>
    <t>Daniel</t>
  </si>
  <si>
    <t>Ronda 7 dias de ZTO-ZRX</t>
  </si>
  <si>
    <t xml:space="preserve">MC1 09:30, aguarda autorização </t>
  </si>
  <si>
    <t xml:space="preserve">Antonioni </t>
  </si>
  <si>
    <t>Capina quiimica</t>
  </si>
  <si>
    <t xml:space="preserve">Aguarda liberação da locomotiva 7660 para alinhar faixa </t>
  </si>
  <si>
    <t>ZTO-ZMA</t>
  </si>
  <si>
    <t>ZTOZMA</t>
  </si>
  <si>
    <t>Deslocamento para ZMA</t>
  </si>
  <si>
    <t>2 (Carlos + Escala)</t>
  </si>
  <si>
    <t xml:space="preserve">Sem equipe </t>
  </si>
  <si>
    <t>Falta Maquinista (Extra)</t>
  </si>
  <si>
    <t xml:space="preserve">Sem equipe para acompanhar o fixo </t>
  </si>
  <si>
    <t>ZRL3</t>
  </si>
  <si>
    <t>Wesley</t>
  </si>
  <si>
    <t xml:space="preserve">Descarga de trilho </t>
  </si>
  <si>
    <t>2 (Clayton + Jose Carlos)</t>
  </si>
  <si>
    <t>9346/9345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</si>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</sst>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3" headerRowBorderDxfId="261" tableBorderDxfId="262" totalsRowBorderDxfId="260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9"/>
    <tableColumn id="4" xr3:uid="{062C67FE-0D06-4582-BA9C-B087681F34EC}" name="SUB" dataDxfId="258"/>
    <tableColumn id="5" xr3:uid="{1DF130D1-4D15-4DFF-8266-F1B81CAA897E}" name="KM Inicio" dataDxfId="257"/>
    <tableColumn id="6" xr3:uid="{A344A0E9-F964-4FE5-9EB0-2661309404E9}" name="KM Fim" dataDxfId="256"/>
    <tableColumn id="7" xr3:uid="{B0ED4DF3-274E-46B6-A2D1-0985F47224C1}" name="Trecho" dataDxfId="255"/>
    <tableColumn id="8" xr3:uid="{1DE44FFC-B2F5-4DE5-A7E5-915DA69A16F8}" name="SB" dataDxfId="254"/>
    <tableColumn id="9" xr3:uid="{7841069B-E29E-4A5E-B561-931B24D14782}" name="NOME SUB" dataDxfId="253"/>
    <tableColumn id="10" xr3:uid="{01B251F8-5EA1-4C87-81E3-9BD14100B544}" name="Trecho Coordenação" dataDxfId="25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1"/>
    <tableColumn id="8" xr3:uid="{98E82858-1ECA-4DB3-8AE4-BBB972FC487D}" name="CORRELATO" dataDxfId="25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V135" activePane="topRight" state="frozen"/>
      <selection pane="topRight" activeCell="B155" sqref="B15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47" t="s">
        <v>728</v>
      </c>
      <c r="C1" s="248"/>
      <c r="D1" s="248"/>
      <c r="E1" s="3"/>
      <c r="F1" s="247" t="s">
        <v>729</v>
      </c>
      <c r="G1" s="248"/>
      <c r="H1" s="249"/>
      <c r="I1" s="248"/>
      <c r="J1" s="248"/>
      <c r="K1" s="248"/>
      <c r="L1" s="248"/>
      <c r="M1" s="248"/>
      <c r="N1" s="248"/>
      <c r="O1" s="248"/>
      <c r="P1" s="248"/>
      <c r="Q1" s="248"/>
      <c r="R1" s="248"/>
      <c r="S1" s="248"/>
      <c r="T1" s="248"/>
      <c r="U1" s="248"/>
      <c r="V1" s="248"/>
      <c r="W1" s="248"/>
      <c r="X1" s="248"/>
      <c r="Y1" s="248"/>
      <c r="Z1" s="248"/>
      <c r="AA1" s="248"/>
      <c r="AB1" s="248"/>
      <c r="AC1" s="248"/>
      <c r="AD1" s="248"/>
      <c r="AE1" s="248"/>
      <c r="AF1" s="248"/>
      <c r="AG1" s="250"/>
      <c r="AH1" s="5"/>
      <c r="AI1" s="257" t="s">
        <v>730</v>
      </c>
      <c r="AJ1" s="258"/>
      <c r="AK1" s="258"/>
      <c r="AL1" s="258"/>
      <c r="AM1" s="259"/>
      <c r="AN1" s="260"/>
      <c r="AO1" s="258"/>
      <c r="AP1" s="258"/>
      <c r="AQ1" s="258"/>
      <c r="AR1" s="258"/>
      <c r="AS1" s="258"/>
      <c r="AT1" s="258"/>
      <c r="AU1" s="258"/>
      <c r="AV1" s="258"/>
      <c r="AW1" s="258"/>
      <c r="AX1" s="258"/>
      <c r="AY1" s="258"/>
      <c r="AZ1" s="258"/>
      <c r="BA1" s="258"/>
      <c r="BB1" s="258"/>
      <c r="BC1" s="258"/>
      <c r="BD1" s="258"/>
      <c r="BE1" s="258"/>
      <c r="BF1" s="261"/>
      <c r="BG1" s="5"/>
      <c r="BH1" s="262" t="s">
        <v>731</v>
      </c>
      <c r="BI1" s="263"/>
      <c r="BJ1" s="263"/>
      <c r="BK1" s="264"/>
      <c r="BL1" s="5"/>
      <c r="BM1" s="254" t="s">
        <v>732</v>
      </c>
      <c r="BN1" s="255"/>
      <c r="BO1" s="255"/>
      <c r="BP1" s="255"/>
      <c r="BQ1" s="255"/>
      <c r="BR1" s="255"/>
      <c r="BS1" s="256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7" t="s">
        <v>733</v>
      </c>
      <c r="AJ2" s="258"/>
      <c r="AK2" s="258"/>
      <c r="AL2" s="258"/>
      <c r="AM2" s="259"/>
      <c r="AN2" s="260"/>
      <c r="AO2" s="258"/>
      <c r="AP2" s="258"/>
      <c r="AQ2" s="261"/>
      <c r="AR2" s="6"/>
      <c r="AS2" s="257" t="s">
        <v>736</v>
      </c>
      <c r="AT2" s="258"/>
      <c r="AU2" s="258"/>
      <c r="AV2" s="258"/>
      <c r="AW2" s="258"/>
      <c r="AX2" s="258"/>
      <c r="AY2" s="261"/>
      <c r="AZ2" s="6"/>
      <c r="BA2" s="251" t="s">
        <v>737</v>
      </c>
      <c r="BB2" s="253"/>
      <c r="BC2" s="257" t="s">
        <v>734</v>
      </c>
      <c r="BD2" s="258"/>
      <c r="BE2" s="258"/>
      <c r="BF2" s="261"/>
      <c r="BG2" s="5"/>
      <c r="BH2" s="265"/>
      <c r="BI2" s="266"/>
      <c r="BJ2" s="266"/>
      <c r="BK2" s="267"/>
      <c r="BL2" s="5"/>
      <c r="BM2" s="268"/>
      <c r="BN2" s="269"/>
      <c r="BO2" s="269"/>
      <c r="BP2" s="269"/>
      <c r="BQ2" s="269"/>
      <c r="BR2" s="269"/>
      <c r="BS2" s="270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1" t="s">
        <v>738</v>
      </c>
      <c r="AJ3" s="253"/>
      <c r="AK3" s="251" t="s">
        <v>739</v>
      </c>
      <c r="AL3" s="252"/>
      <c r="AM3" s="275"/>
      <c r="AN3" s="276"/>
      <c r="AO3" s="252"/>
      <c r="AP3" s="252"/>
      <c r="AQ3" s="253"/>
      <c r="AR3" s="63"/>
      <c r="AS3" s="273" t="s">
        <v>745</v>
      </c>
      <c r="AT3" s="274"/>
      <c r="AU3" s="273" t="s">
        <v>746</v>
      </c>
      <c r="AV3" s="274"/>
      <c r="AW3" s="273" t="s">
        <v>747</v>
      </c>
      <c r="AX3" s="274"/>
      <c r="AY3" s="63" t="s">
        <v>748</v>
      </c>
      <c r="AZ3" s="63"/>
      <c r="BA3" s="271"/>
      <c r="BB3" s="272"/>
      <c r="BC3" s="251" t="s">
        <v>741</v>
      </c>
      <c r="BD3" s="252"/>
      <c r="BE3" s="252"/>
      <c r="BF3" s="253"/>
      <c r="BG3" s="62"/>
      <c r="BH3" s="265"/>
      <c r="BI3" s="266"/>
      <c r="BJ3" s="266"/>
      <c r="BK3" s="267"/>
      <c r="BL3" s="62"/>
      <c r="BM3" s="254" t="s">
        <v>749</v>
      </c>
      <c r="BN3" s="255"/>
      <c r="BO3" s="255"/>
      <c r="BP3" s="256"/>
      <c r="BQ3" s="254" t="s">
        <v>533</v>
      </c>
      <c r="BR3" s="255"/>
      <c r="BS3" s="256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1016</v>
      </c>
      <c r="BK84" s="17" t="s">
        <v>1017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1018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1019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1020</v>
      </c>
      <c r="BK85" s="17" t="s">
        <v>1021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1022</v>
      </c>
      <c r="BK86" s="18" t="s">
        <v>1023</v>
      </c>
      <c r="BL86" s="16"/>
      <c r="BM86" s="133" t="s">
        <v>1024</v>
      </c>
      <c r="BN86" s="133" t="s">
        <v>1025</v>
      </c>
      <c r="BO86" s="133" t="s">
        <v>1025</v>
      </c>
      <c r="BP86" s="205" t="s">
        <v>1026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1027</v>
      </c>
      <c r="BK87" s="17" t="s">
        <v>1028</v>
      </c>
      <c r="BL87" s="16"/>
      <c r="BM87" s="133" t="s">
        <v>854</v>
      </c>
      <c r="BN87" s="133" t="s">
        <v>1029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1030</v>
      </c>
      <c r="BK88" s="17" t="s">
        <v>1031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1032</v>
      </c>
      <c r="BK89" s="17" t="s">
        <v>1033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1034</v>
      </c>
      <c r="BK90" s="17" t="s">
        <v>1035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1027</v>
      </c>
      <c r="BK91" s="18" t="s">
        <v>1036</v>
      </c>
      <c r="BL91" s="16" t="s">
        <v>1037</v>
      </c>
      <c r="BM91" s="133" t="s">
        <v>854</v>
      </c>
      <c r="BN91" s="133" t="s">
        <v>1029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1038</v>
      </c>
      <c r="BK92" s="218" t="s">
        <v>1038</v>
      </c>
      <c r="BL92" s="16"/>
      <c r="BM92" s="133" t="s">
        <v>1024</v>
      </c>
      <c r="BN92" s="133" t="s">
        <v>1025</v>
      </c>
      <c r="BO92" s="133" t="s">
        <v>1025</v>
      </c>
      <c r="BP92" s="205" t="s">
        <v>1026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1039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1040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1041</v>
      </c>
      <c r="BK93" s="17" t="s">
        <v>1041</v>
      </c>
      <c r="BL93" s="16"/>
      <c r="BM93" s="133" t="s">
        <v>1024</v>
      </c>
      <c r="BN93" s="133" t="s">
        <v>1025</v>
      </c>
      <c r="BO93" s="133" t="s">
        <v>1025</v>
      </c>
      <c r="BP93" s="205" t="s">
        <v>1026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1042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1043</v>
      </c>
      <c r="W94" s="155" t="s">
        <v>1044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1045</v>
      </c>
      <c r="BK94" s="17" t="s">
        <v>1045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1043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1046</v>
      </c>
      <c r="BK95" s="17" t="s">
        <v>1047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1048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1049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1050</v>
      </c>
      <c r="BK96" s="17" t="s">
        <v>1050</v>
      </c>
      <c r="BL96" s="16"/>
      <c r="BM96" s="133" t="s">
        <v>991</v>
      </c>
      <c r="BN96" s="133" t="s">
        <v>992</v>
      </c>
      <c r="BO96" s="133" t="s">
        <v>993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1050</v>
      </c>
      <c r="BK97" s="17" t="s">
        <v>1051</v>
      </c>
      <c r="BL97" s="16"/>
      <c r="BM97" s="133" t="s">
        <v>991</v>
      </c>
      <c r="BN97" s="133" t="s">
        <v>992</v>
      </c>
      <c r="BO97" s="133" t="s">
        <v>993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1050</v>
      </c>
      <c r="BK98" s="17" t="s">
        <v>1051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1052</v>
      </c>
      <c r="N99" s="130" t="s">
        <v>1053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1054</v>
      </c>
      <c r="X99" s="107" t="s">
        <v>825</v>
      </c>
      <c r="Y99" s="132" t="s">
        <v>886</v>
      </c>
      <c r="Z99" s="107"/>
      <c r="AA99" s="196" t="s">
        <v>1055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1056</v>
      </c>
      <c r="BK99" s="17" t="s">
        <v>1056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1057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1058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1059</v>
      </c>
      <c r="N100" s="130" t="s">
        <v>1009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1060</v>
      </c>
      <c r="W100" s="108" t="s">
        <v>1061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1062</v>
      </c>
      <c r="BK100" s="17" t="s">
        <v>1063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1064</v>
      </c>
      <c r="BK101" s="17" t="s">
        <v>1064</v>
      </c>
      <c r="BL101" s="16"/>
      <c r="BM101" s="133" t="s">
        <v>991</v>
      </c>
      <c r="BN101" s="133" t="s">
        <v>1065</v>
      </c>
      <c r="BO101" s="133" t="s">
        <v>1065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1066</v>
      </c>
      <c r="N102" s="130" t="s">
        <v>1067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1066</v>
      </c>
      <c r="AN102" s="108" t="s">
        <v>1067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1068</v>
      </c>
      <c r="BK102" s="17" t="s">
        <v>1068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1069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1070</v>
      </c>
      <c r="W103" s="155" t="s">
        <v>1071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1072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1073</v>
      </c>
      <c r="N104" s="130" t="s">
        <v>1074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1075</v>
      </c>
      <c r="W104" s="155" t="s">
        <v>1076</v>
      </c>
      <c r="X104" s="107" t="s">
        <v>860</v>
      </c>
      <c r="Y104" s="132"/>
      <c r="Z104" s="107"/>
      <c r="AA104" s="108" t="s">
        <v>1077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1078</v>
      </c>
      <c r="BL104" s="16"/>
      <c r="BM104" s="133" t="s">
        <v>854</v>
      </c>
      <c r="BN104" s="133" t="s">
        <v>855</v>
      </c>
      <c r="BO104" s="133" t="s">
        <v>1079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 hidden="1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1080</v>
      </c>
      <c r="N105" s="130" t="s">
        <v>1081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1075</v>
      </c>
      <c r="W105" s="155" t="s">
        <v>1082</v>
      </c>
      <c r="X105" s="107" t="s">
        <v>825</v>
      </c>
      <c r="Y105" s="132" t="s">
        <v>886</v>
      </c>
      <c r="Z105" s="107"/>
      <c r="AA105" s="108" t="s">
        <v>1083</v>
      </c>
      <c r="AB105" s="106" t="s">
        <v>830</v>
      </c>
      <c r="AC105" s="156"/>
      <c r="AD105" s="110">
        <v>0.375</v>
      </c>
      <c r="AE105" s="108">
        <v>9374</v>
      </c>
      <c r="AF105" s="108" t="s">
        <v>1084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1085</v>
      </c>
      <c r="BK105" s="17" t="s">
        <v>1085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1086</v>
      </c>
      <c r="N108" s="130" t="s">
        <v>1087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1088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1027</v>
      </c>
      <c r="BK108" s="17" t="s">
        <v>1089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10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9" t="str">
        <f t="shared" si="7"/>
        <v>OKOK</v>
      </c>
    </row>
    <row r="109" spans="1:72" hidden="1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1090</v>
      </c>
      <c r="N109" s="130" t="s">
        <v>1091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1092</v>
      </c>
      <c r="W109" s="155" t="s">
        <v>1093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1085</v>
      </c>
      <c r="BK109" s="17" t="s">
        <v>1085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 hidden="1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1094</v>
      </c>
      <c r="BK110" s="17" t="s">
        <v>1094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 hidden="1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1095</v>
      </c>
      <c r="I111" s="109" t="s">
        <v>1095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1096</v>
      </c>
      <c r="BK111" s="17" t="s">
        <v>1097</v>
      </c>
      <c r="BL111" s="16"/>
      <c r="BM111" s="133" t="s">
        <v>854</v>
      </c>
      <c r="BN111" s="133" t="s">
        <v>1029</v>
      </c>
      <c r="BO111" s="133" t="s">
        <v>925</v>
      </c>
      <c r="BP111" s="18" t="s">
        <v>384</v>
      </c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>CCOCirculaçãoIntervaloContrato</v>
      </c>
    </row>
    <row r="112" spans="1:72" hidden="1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1098</v>
      </c>
      <c r="N112" s="130" t="s">
        <v>1099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1100</v>
      </c>
      <c r="W112" s="155" t="s">
        <v>1101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1102</v>
      </c>
      <c r="BK112" s="17" t="s">
        <v>1103</v>
      </c>
      <c r="BL112" s="16"/>
      <c r="BM112" s="133" t="s">
        <v>991</v>
      </c>
      <c r="BN112" s="133" t="s">
        <v>1065</v>
      </c>
      <c r="BO112" s="133" t="s">
        <v>1065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 hidden="1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1098</v>
      </c>
      <c r="N113" s="130" t="s">
        <v>1099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1104</v>
      </c>
      <c r="W113" s="155" t="s">
        <v>1105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1102</v>
      </c>
      <c r="BK113" s="17" t="s">
        <v>1106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10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9" t="str">
        <f t="shared" si="7"/>
        <v>OKOK</v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1107</v>
      </c>
      <c r="N115" s="130" t="s">
        <v>1042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1108</v>
      </c>
      <c r="BK115" s="17" t="s">
        <v>1108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10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 hidden="1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1109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1110</v>
      </c>
      <c r="BK116" s="17" t="s">
        <v>1111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10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9" t="str">
        <f t="shared" si="11"/>
        <v>OKOK</v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 hidden="1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1112</v>
      </c>
      <c r="N118" s="130" t="s">
        <v>1112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1113</v>
      </c>
      <c r="W118" s="155" t="s">
        <v>1114</v>
      </c>
      <c r="X118" s="107" t="s">
        <v>825</v>
      </c>
      <c r="Y118" s="132" t="s">
        <v>886</v>
      </c>
      <c r="Z118" s="107"/>
      <c r="AA118" s="108">
        <v>2</v>
      </c>
      <c r="AB118" s="106" t="s">
        <v>987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1115</v>
      </c>
      <c r="BK118" s="18" t="s">
        <v>1116</v>
      </c>
      <c r="BL118" s="16"/>
      <c r="BM118" s="133" t="s">
        <v>1003</v>
      </c>
      <c r="BN118" s="133" t="s">
        <v>1004</v>
      </c>
      <c r="BO118" s="133" t="s">
        <v>1005</v>
      </c>
      <c r="BP118" s="18" t="s">
        <v>384</v>
      </c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>MecânicaLocomotiva</v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1117</v>
      </c>
      <c r="BK121" s="17" t="s">
        <v>1117</v>
      </c>
      <c r="BL121" s="16"/>
      <c r="BM121" s="133" t="s">
        <v>854</v>
      </c>
      <c r="BN121" s="133" t="s">
        <v>855</v>
      </c>
      <c r="BO121" s="133" t="s">
        <v>1118</v>
      </c>
      <c r="BP121" s="18" t="s">
        <v>1119</v>
      </c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>CCOCirculaçãoIntervaloOportunidade</v>
      </c>
    </row>
    <row r="122" spans="1:72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1095</v>
      </c>
      <c r="I122" s="109" t="s">
        <v>1095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1120</v>
      </c>
      <c r="BK122" s="17" t="s">
        <v>1121</v>
      </c>
      <c r="BL122" s="16"/>
      <c r="BM122" s="133" t="s">
        <v>854</v>
      </c>
      <c r="BN122" s="133" t="s">
        <v>1029</v>
      </c>
      <c r="BO122" s="133" t="s">
        <v>1118</v>
      </c>
      <c r="BP122" s="18" t="s">
        <v>1119</v>
      </c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>CCOCirculaçãoIntervaloContrato</v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1090</v>
      </c>
      <c r="N124" s="130" t="s">
        <v>1091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1092</v>
      </c>
      <c r="W124" s="155" t="s">
        <v>1093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1122</v>
      </c>
      <c r="BK124" s="17" t="s">
        <v>1122</v>
      </c>
      <c r="BL124" s="16"/>
      <c r="BM124" s="133" t="s">
        <v>854</v>
      </c>
      <c r="BN124" s="133" t="s">
        <v>855</v>
      </c>
      <c r="BO124" s="133" t="s">
        <v>1118</v>
      </c>
      <c r="BP124" s="18" t="s">
        <v>1119</v>
      </c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>CCOCirculaçãoIntervaloOportunidade</v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1086</v>
      </c>
      <c r="N126" s="130" t="s">
        <v>1087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1123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</v>
      </c>
      <c r="AS126" s="111">
        <v>0</v>
      </c>
      <c r="AT126" s="111">
        <v>0</v>
      </c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0</v>
      </c>
      <c r="AZ126" s="157"/>
      <c r="BA126" s="112">
        <v>0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0</v>
      </c>
      <c r="BI126" s="17"/>
      <c r="BJ126" s="17" t="s">
        <v>1124</v>
      </c>
      <c r="BK126" s="17" t="s">
        <v>1121</v>
      </c>
      <c r="BL126" s="16"/>
      <c r="BM126" s="133" t="s">
        <v>854</v>
      </c>
      <c r="BN126" s="133" t="s">
        <v>855</v>
      </c>
      <c r="BO126" s="133" t="s">
        <v>1118</v>
      </c>
      <c r="BP126" s="18" t="s">
        <v>1119</v>
      </c>
      <c r="BQ126" s="12" t="str">
        <f t="shared" si="10"/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209" t="str">
        <f t="shared" si="12"/>
        <v>CCOCirculaçãoIntervaloOportunidade</v>
      </c>
    </row>
    <row r="127" spans="1:72" hidden="1">
      <c r="A127" s="47" t="str">
        <f t="shared" si="9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1125</v>
      </c>
      <c r="N127" s="130" t="s">
        <v>1126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1127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IF(D127="","*",IFERROR(IF(ISODD(COUNT(AS127:AX1121)),"ERRO",SUM((AT127-AS127),(AV127-AU127),(AX127-AW127))),"ERRO"))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1128</v>
      </c>
      <c r="BK127" s="18" t="s">
        <v>1129</v>
      </c>
      <c r="BL127" s="16"/>
      <c r="BM127" s="133" t="s">
        <v>1130</v>
      </c>
      <c r="BN127" s="133" t="s">
        <v>1131</v>
      </c>
      <c r="BO127" s="133" t="s">
        <v>1132</v>
      </c>
      <c r="BP127" s="18" t="s">
        <v>1133</v>
      </c>
      <c r="BQ127" s="12" t="str">
        <f t="shared" si="10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9" t="str">
        <f t="shared" si="12"/>
        <v>TOEmbarcado</v>
      </c>
    </row>
    <row r="128" spans="1:72" hidden="1">
      <c r="A128" s="47" t="str">
        <f t="shared" si="9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1134</v>
      </c>
      <c r="X128" s="107" t="s">
        <v>825</v>
      </c>
      <c r="Y128" s="132" t="s">
        <v>886</v>
      </c>
      <c r="Z128" s="107"/>
      <c r="AA128" s="108" t="s">
        <v>1135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IF(D128="","*",IFERROR(IF(ISODD(COUNT(AS128:AX1122)),"ERRO",SUM((AT128-AS128),(AV128-AU128),(AX128-AW128))),"ERRO"))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/>
      <c r="BG128" s="16"/>
      <c r="BH128" s="17">
        <v>0</v>
      </c>
      <c r="BI128" s="17"/>
      <c r="BJ128" s="17" t="s">
        <v>1136</v>
      </c>
      <c r="BK128" s="17" t="s">
        <v>1136</v>
      </c>
      <c r="BL128" s="16"/>
      <c r="BM128" s="133" t="s">
        <v>854</v>
      </c>
      <c r="BN128" s="133" t="s">
        <v>855</v>
      </c>
      <c r="BO128" s="133" t="s">
        <v>1079</v>
      </c>
      <c r="BP128" s="18" t="s">
        <v>384</v>
      </c>
      <c r="BQ128" s="12" t="str">
        <f t="shared" si="1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9" t="str">
        <f t="shared" si="12"/>
        <v>CCOCirculaçãoIntervaloOportunidade</v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1137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IF(D130="","*",IFERROR(IF(ISODD(COUNT(AS130:AX1124)),"ERRO",SUM((AT130-AS130),(AV130-AU130),(AX130-AW130))),"ERRO"))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/>
      <c r="BG130" s="16"/>
      <c r="BH130" s="17">
        <v>0</v>
      </c>
      <c r="BI130" s="17"/>
      <c r="BJ130" s="17" t="s">
        <v>1138</v>
      </c>
      <c r="BK130" s="17" t="s">
        <v>1138</v>
      </c>
      <c r="BL130" s="16"/>
      <c r="BM130" s="133" t="s">
        <v>991</v>
      </c>
      <c r="BN130" s="133" t="s">
        <v>1065</v>
      </c>
      <c r="BO130" s="133" t="s">
        <v>1065</v>
      </c>
      <c r="BP130" s="18" t="s">
        <v>384</v>
      </c>
      <c r="BQ130" s="12" t="str">
        <f t="shared" si="10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9" t="str">
        <f t="shared" si="12"/>
        <v>CondiçõesClimáticaChuva</v>
      </c>
    </row>
    <row r="131" spans="1:72" hidden="1">
      <c r="A131" s="47" t="str">
        <f t="shared" si="9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1139</v>
      </c>
      <c r="J131" s="108">
        <v>73</v>
      </c>
      <c r="K131" s="108">
        <v>287.2</v>
      </c>
      <c r="L131" s="108" t="s">
        <v>384</v>
      </c>
      <c r="M131" s="130" t="s">
        <v>1090</v>
      </c>
      <c r="N131" s="130" t="s">
        <v>1091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1092</v>
      </c>
      <c r="W131" s="155" t="s">
        <v>1140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IF(D131="","*",IFERROR(IF(ISODD(COUNT(AS131:AX1125)),"ERRO",SUM((AT131-AS131),(AV131-AU131),(AX131-AW131))),"ERRO"))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/>
      <c r="BG131" s="16"/>
      <c r="BH131" s="17">
        <v>0</v>
      </c>
      <c r="BI131" s="17"/>
      <c r="BJ131" s="17" t="s">
        <v>1141</v>
      </c>
      <c r="BK131" s="17" t="s">
        <v>1141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10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9" t="str">
        <f t="shared" si="12"/>
        <v>CCOCirculaçãoIntervaloOportunidade</v>
      </c>
    </row>
    <row r="132" spans="1:72" hidden="1">
      <c r="A132" s="47" t="str">
        <f t="shared" si="9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IF(D132="","*",IFERROR(IF(ISODD(COUNT(AS132:AX1126)),"ERRO",SUM((AT132-AS132),(AV132-AU132),(AX132-AW132))),"ERRO"))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/>
      <c r="BG132" s="16"/>
      <c r="BH132" s="17">
        <v>0</v>
      </c>
      <c r="BI132" s="17"/>
      <c r="BJ132" s="17" t="s">
        <v>1142</v>
      </c>
      <c r="BK132" s="17" t="s">
        <v>1142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1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9" t="str">
        <f t="shared" si="12"/>
        <v>CCOCirculaçãoIntervaloOportunidade</v>
      </c>
    </row>
    <row r="133" spans="1:72" hidden="1">
      <c r="A133" s="47" t="str">
        <f t="shared" si="9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1095</v>
      </c>
      <c r="I133" s="109" t="s">
        <v>1095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/>
      <c r="AS133" s="111"/>
      <c r="AT133" s="111"/>
      <c r="AU133" s="139"/>
      <c r="AV133" s="139"/>
      <c r="AW133" s="14"/>
      <c r="AX133" s="14"/>
      <c r="AY133" s="184">
        <f>IF(D133="","*",IFERROR(IF(ISODD(COUNT(AS133:AX1127)),"ERRO",SUM((AT133-AS133),(AV133-AU133),(AX133-AW133))),"ERRO"))</f>
        <v>0</v>
      </c>
      <c r="AZ133" s="157"/>
      <c r="BA133" s="112"/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/>
      <c r="BG133" s="16"/>
      <c r="BH133" s="17"/>
      <c r="BI133" s="17"/>
      <c r="BJ133" s="17" t="s">
        <v>1096</v>
      </c>
      <c r="BK133" s="18"/>
      <c r="BL133" s="16"/>
      <c r="BM133" s="133"/>
      <c r="BN133" s="133"/>
      <c r="BO133" s="133"/>
      <c r="BP133" s="18"/>
      <c r="BQ133" s="12" t="str">
        <f t="shared" si="10"/>
        <v>Produção e Intervalo</v>
      </c>
      <c r="BR133" s="19">
        <f>IF(OR(B133="",F133=""),"*",AY133/P133)</f>
        <v>0</v>
      </c>
      <c r="BS133" s="19">
        <f>IF(OR(B133="",F133=""),"*",BA133/Q133)</f>
        <v>0</v>
      </c>
      <c r="BT133" s="209" t="str">
        <f t="shared" si="12"/>
        <v/>
      </c>
    </row>
    <row r="134" spans="1:72" hidden="1">
      <c r="A134" s="47" t="str">
        <f t="shared" si="9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1095</v>
      </c>
      <c r="I134" s="109" t="s">
        <v>280</v>
      </c>
      <c r="J134" s="108">
        <v>73</v>
      </c>
      <c r="K134" s="108">
        <v>262</v>
      </c>
      <c r="L134" s="108" t="s">
        <v>384</v>
      </c>
      <c r="M134" s="130" t="s">
        <v>1143</v>
      </c>
      <c r="N134" s="130" t="s">
        <v>1144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1145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ZECPAT2</v>
      </c>
      <c r="AL134" s="31" t="str">
        <f>BS_CONTROLE[[#This Row],[Local - Encerramento]]</f>
        <v>ZEH2</v>
      </c>
      <c r="AM134" s="108" t="str">
        <f>IF(BS_CONTROLE[[#This Row],[Entre - Estações]]=0, "-", BS_CONTROLE[[#This Row],[Entre - Estações]])</f>
        <v>ZEC-ZEH</v>
      </c>
      <c r="AN134" s="108" t="str">
        <f>IF(BS_CONTROLE[[#This Row],[SB]]=0, "-", BS_CONTROLE[[#This Row],[SB]])</f>
        <v>ZECZEH</v>
      </c>
      <c r="AO134" s="108">
        <f>IF(BS_CONTROLE[[#This Row],[SUB]]=0, "-", BS_CONTROLE[[#This Row],[SUB]])</f>
        <v>73</v>
      </c>
      <c r="AP134" s="108">
        <f>BS_CONTROLE[[#This Row],[KM - Inicio]]</f>
        <v>262</v>
      </c>
      <c r="AQ134" s="108">
        <f>BS_CONTROLE[[#This Row],[KM - Inicio]]</f>
        <v>262</v>
      </c>
      <c r="AR134" s="111"/>
      <c r="AS134" s="111"/>
      <c r="AT134" s="111"/>
      <c r="AU134" s="139"/>
      <c r="AV134" s="139"/>
      <c r="AW134" s="14"/>
      <c r="AX134" s="14"/>
      <c r="AY134" s="184">
        <f>IF(D134="","*",IFERROR(IF(ISODD(COUNT(AS134:AX1128)),"ERRO",SUM((AT134-AS134),(AV134-AU134),(AX134-AW134))),"ERRO"))</f>
        <v>0</v>
      </c>
      <c r="AZ134" s="157"/>
      <c r="BA134" s="112"/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/>
      <c r="BG134" s="16"/>
      <c r="BH134" s="17"/>
      <c r="BI134" s="17"/>
      <c r="BJ134" s="17" t="s">
        <v>1096</v>
      </c>
      <c r="BK134" s="18"/>
      <c r="BL134" s="16"/>
      <c r="BM134" s="133"/>
      <c r="BN134" s="133"/>
      <c r="BO134" s="133"/>
      <c r="BP134" s="18"/>
      <c r="BQ134" s="12" t="str">
        <f t="shared" si="10"/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209" t="str">
        <f t="shared" si="12"/>
        <v/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1100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IF(D136="","*",IFERROR(IF(ISODD(COUNT(AS136:AX1130)),"ERRO",SUM((AT136-AS136),(AV136-AU136),(AX136-AW136))),"ERRO"))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/>
      <c r="BG136" s="16"/>
      <c r="BH136" s="17">
        <v>0</v>
      </c>
      <c r="BI136" s="17"/>
      <c r="BJ136" s="17" t="s">
        <v>1138</v>
      </c>
      <c r="BK136" s="17" t="s">
        <v>1138</v>
      </c>
      <c r="BL136" s="16"/>
      <c r="BM136" s="133" t="s">
        <v>991</v>
      </c>
      <c r="BN136" s="133" t="s">
        <v>1065</v>
      </c>
      <c r="BO136" s="133" t="s">
        <v>1065</v>
      </c>
      <c r="BP136" s="18" t="s">
        <v>384</v>
      </c>
      <c r="BQ136" s="12" t="str">
        <f t="shared" si="1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9" t="str">
        <f t="shared" si="12"/>
        <v>CondiçõesClimáticaChuva</v>
      </c>
    </row>
    <row r="137" spans="1:72" hidden="1">
      <c r="A137" s="47" t="str">
        <f t="shared" si="9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1109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IF(D137="","*",IFERROR(IF(ISODD(COUNT(AS137:AX1131)),"ERRO",SUM((AT137-AS137),(AV137-AU137),(AX137-AW137))),"ERRO"))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/>
      <c r="BG137" s="16"/>
      <c r="BH137" s="17">
        <v>0</v>
      </c>
      <c r="BI137" s="17"/>
      <c r="BJ137" s="17" t="s">
        <v>1138</v>
      </c>
      <c r="BK137" s="17" t="s">
        <v>1138</v>
      </c>
      <c r="BL137" s="16"/>
      <c r="BM137" s="133" t="s">
        <v>991</v>
      </c>
      <c r="BN137" s="133" t="s">
        <v>1065</v>
      </c>
      <c r="BO137" s="133" t="s">
        <v>1065</v>
      </c>
      <c r="BP137" s="18" t="s">
        <v>384</v>
      </c>
      <c r="BQ137" s="12" t="str">
        <f t="shared" si="10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9" t="str">
        <f t="shared" si="12"/>
        <v>CondiçõesClimáticaChuva</v>
      </c>
    </row>
    <row r="138" spans="1:72" hidden="1">
      <c r="A138" s="47" t="str">
        <f t="shared" si="9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/>
      <c r="AS138" s="111"/>
      <c r="AT138" s="111"/>
      <c r="AU138" s="139"/>
      <c r="AV138" s="139"/>
      <c r="AW138" s="14"/>
      <c r="AX138" s="14"/>
      <c r="AY138" s="184">
        <f>IF(D138="","*",IFERROR(IF(ISODD(COUNT(AS138:AX1132)),"ERRO",SUM((AT138-AS138),(AV138-AU138),(AX138-AW138))),"ERRO"))</f>
        <v>0</v>
      </c>
      <c r="AZ138" s="157"/>
      <c r="BA138" s="112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/>
      <c r="BG138" s="16"/>
      <c r="BH138" s="17"/>
      <c r="BI138" s="17"/>
      <c r="BJ138" s="17" t="s">
        <v>1146</v>
      </c>
      <c r="BK138" s="18"/>
      <c r="BL138" s="16"/>
      <c r="BM138" s="133"/>
      <c r="BN138" s="133"/>
      <c r="BO138" s="133"/>
      <c r="BP138" s="18"/>
      <c r="BQ138" s="12" t="str">
        <f t="shared" si="10"/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209" t="str">
        <f t="shared" si="12"/>
        <v/>
      </c>
    </row>
    <row r="139" spans="1:72" hidden="1">
      <c r="A139" s="47" t="str">
        <f t="shared" si="9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1147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IF(D139="","*",IFERROR(IF(ISODD(COUNT(AS139:AX1133)),"ERRO",SUM((AT139-AS139),(AV139-AU139),(AX139-AW139))),"ERRO"))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/>
      <c r="BG139" s="16"/>
      <c r="BH139" s="17">
        <v>0</v>
      </c>
      <c r="BI139" s="17"/>
      <c r="BJ139" s="17" t="s">
        <v>1138</v>
      </c>
      <c r="BK139" s="17" t="s">
        <v>1138</v>
      </c>
      <c r="BL139" s="16"/>
      <c r="BM139" s="133" t="s">
        <v>991</v>
      </c>
      <c r="BN139" s="133" t="s">
        <v>1065</v>
      </c>
      <c r="BO139" s="133" t="s">
        <v>1065</v>
      </c>
      <c r="BP139" s="18" t="s">
        <v>384</v>
      </c>
      <c r="BQ139" s="12" t="str">
        <f t="shared" si="1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9" t="str">
        <f t="shared" si="12"/>
        <v>CondiçõesClimáticaChuva</v>
      </c>
    </row>
    <row r="140" spans="1:72" hidden="1">
      <c r="A140" s="47" t="str">
        <f t="shared" si="9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1148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0.375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1149</v>
      </c>
      <c r="W140" s="155" t="s">
        <v>1150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/>
      <c r="AS140" s="111"/>
      <c r="AT140" s="111"/>
      <c r="AU140" s="139"/>
      <c r="AV140" s="139"/>
      <c r="AW140" s="14"/>
      <c r="AX140" s="14"/>
      <c r="AY140" s="184">
        <f>IF(D140="","*",IFERROR(IF(ISODD(COUNT(AS140:AX1134)),"ERRO",SUM((AT140-AS140),(AV140-AU140),(AX140-AW140))),"ERRO"))</f>
        <v>0</v>
      </c>
      <c r="AZ140" s="157"/>
      <c r="BA140" s="112"/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/>
      <c r="BG140" s="16"/>
      <c r="BH140" s="17"/>
      <c r="BI140" s="17"/>
      <c r="BJ140" s="17" t="s">
        <v>1151</v>
      </c>
      <c r="BK140" s="18"/>
      <c r="BL140" s="16"/>
      <c r="BM140" s="133"/>
      <c r="BN140" s="133"/>
      <c r="BO140" s="133"/>
      <c r="BP140" s="18"/>
      <c r="BQ140" s="12" t="str">
        <f t="shared" si="10"/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209" t="str">
        <f t="shared" si="12"/>
        <v/>
      </c>
    </row>
    <row r="141" spans="1:72" hidden="1">
      <c r="A141" s="47" t="str">
        <f t="shared" si="9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1152</v>
      </c>
      <c r="W141" s="155" t="s">
        <v>1153</v>
      </c>
      <c r="X141" s="107" t="s">
        <v>825</v>
      </c>
      <c r="Y141" s="132" t="s">
        <v>886</v>
      </c>
      <c r="Z141" s="107"/>
      <c r="AA141" s="108">
        <v>1</v>
      </c>
      <c r="AB141" s="106" t="s">
        <v>987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/>
      <c r="AS141" s="111"/>
      <c r="AT141" s="111"/>
      <c r="AU141" s="139"/>
      <c r="AV141" s="139"/>
      <c r="AW141" s="14"/>
      <c r="AX141" s="14"/>
      <c r="AY141" s="184">
        <f>IF(D141="","*",IFERROR(IF(ISODD(COUNT(AS141:AX1135)),"ERRO",SUM((AT141-AS141),(AV141-AU141),(AX141-AW141))),"ERRO"))</f>
        <v>0</v>
      </c>
      <c r="AZ141" s="157"/>
      <c r="BA141" s="112"/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/>
      <c r="BG141" s="16"/>
      <c r="BH141" s="17"/>
      <c r="BI141" s="17"/>
      <c r="BJ141" s="17" t="s">
        <v>1154</v>
      </c>
      <c r="BK141" s="18"/>
      <c r="BL141" s="16"/>
      <c r="BM141" s="133"/>
      <c r="BN141" s="133"/>
      <c r="BO141" s="133"/>
      <c r="BP141" s="18"/>
      <c r="BQ141" s="12" t="str">
        <f t="shared" si="10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9" t="str">
        <f t="shared" si="12"/>
        <v/>
      </c>
    </row>
    <row r="142" spans="1:72" hidden="1">
      <c r="A142" s="47" t="str">
        <f t="shared" si="9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1155</v>
      </c>
      <c r="N142" s="130" t="s">
        <v>1156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1113</v>
      </c>
      <c r="W142" s="155" t="s">
        <v>1157</v>
      </c>
      <c r="X142" s="107" t="s">
        <v>825</v>
      </c>
      <c r="Y142" s="132" t="s">
        <v>886</v>
      </c>
      <c r="Z142" s="107"/>
      <c r="AA142" s="108" t="s">
        <v>1158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IF(D142="","*",IFERROR(IF(ISODD(COUNT(AS142:AX1136)),"ERRO",SUM((AT142-AS142),(AV142-AU142),(AX142-AW142))),"ERRO"))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/>
      <c r="BG142" s="16"/>
      <c r="BH142" s="17">
        <v>0</v>
      </c>
      <c r="BI142" s="17"/>
      <c r="BJ142" s="17" t="s">
        <v>1159</v>
      </c>
      <c r="BK142" s="17" t="s">
        <v>1159</v>
      </c>
      <c r="BL142" s="16"/>
      <c r="BM142" s="133" t="s">
        <v>910</v>
      </c>
      <c r="BN142" s="133" t="s">
        <v>911</v>
      </c>
      <c r="BO142" s="133" t="s">
        <v>1160</v>
      </c>
      <c r="BP142" s="18" t="s">
        <v>1161</v>
      </c>
      <c r="BQ142" s="12" t="str">
        <f t="shared" si="10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9" t="str">
        <f t="shared" si="12"/>
        <v>CCOEscalaEquipagem</v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 hidden="1">
      <c r="A146" s="47" t="str">
        <f t="shared" si="9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1162</v>
      </c>
      <c r="I146" s="109" t="s">
        <v>1162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1163</v>
      </c>
      <c r="W146" s="155" t="s">
        <v>1164</v>
      </c>
      <c r="X146" s="107" t="s">
        <v>862</v>
      </c>
      <c r="Y146" s="132"/>
      <c r="Z146" s="107"/>
      <c r="AA146" s="108" t="s">
        <v>1165</v>
      </c>
      <c r="AB146" s="106" t="s">
        <v>830</v>
      </c>
      <c r="AC146" s="156" t="s">
        <v>831</v>
      </c>
      <c r="AD146" s="110">
        <v>0.29166666666666669</v>
      </c>
      <c r="AE146" s="108" t="s">
        <v>1166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/>
      <c r="AS146" s="111"/>
      <c r="AT146" s="111"/>
      <c r="AU146" s="139"/>
      <c r="AV146" s="139"/>
      <c r="AW146" s="14"/>
      <c r="AX146" s="14"/>
      <c r="AY146" s="184">
        <f>IF(D146="","*",IFERROR(IF(ISODD(COUNT(AS146:AX1140)),"ERRO",SUM((AT146-AS146),(AV146-AU146),(AX146-AW146))),"ERRO"))</f>
        <v>0</v>
      </c>
      <c r="AZ146" s="157"/>
      <c r="BA146" s="112"/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0"/>
        <v>Produção e Intervalo</v>
      </c>
      <c r="BR146" s="19">
        <f>IF(OR(B146="",F146=""),"*",AY146/P146)</f>
        <v>0</v>
      </c>
      <c r="BS146" s="19">
        <f>IF(OR(B146="",F146=""),"*",BA146/Q146)</f>
        <v>0</v>
      </c>
      <c r="BT146" s="209" t="str">
        <f t="shared" si="12"/>
        <v/>
      </c>
    </row>
    <row r="147" spans="1:72" hidden="1">
      <c r="A147" s="47" t="str">
        <f t="shared" si="9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1163</v>
      </c>
      <c r="W147" s="155" t="s">
        <v>1164</v>
      </c>
      <c r="X147" s="107" t="s">
        <v>862</v>
      </c>
      <c r="Y147" s="132"/>
      <c r="Z147" s="107"/>
      <c r="AA147" s="108" t="s">
        <v>1165</v>
      </c>
      <c r="AB147" s="106" t="s">
        <v>830</v>
      </c>
      <c r="AC147" s="156" t="s">
        <v>831</v>
      </c>
      <c r="AD147" s="110">
        <v>0.29166666666666669</v>
      </c>
      <c r="AE147" s="108" t="s">
        <v>1166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/>
      <c r="AS147" s="111"/>
      <c r="AT147" s="111"/>
      <c r="AU147" s="139"/>
      <c r="AV147" s="139"/>
      <c r="AW147" s="14"/>
      <c r="AX147" s="14"/>
      <c r="AY147" s="184">
        <f>IF(D147="","*",IFERROR(IF(ISODD(COUNT(AS147:AX1141)),"ERRO",SUM((AT147-AS147),(AV147-AU147),(AX147-AW147))),"ERRO"))</f>
        <v>0</v>
      </c>
      <c r="AZ147" s="157"/>
      <c r="BA147" s="112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0"/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 hidden="1">
      <c r="A150" s="47" t="str">
        <f t="shared" si="9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1139</v>
      </c>
      <c r="J150" s="108">
        <v>73</v>
      </c>
      <c r="K150" s="108">
        <v>287.2</v>
      </c>
      <c r="L150" s="108" t="s">
        <v>384</v>
      </c>
      <c r="M150" s="130" t="s">
        <v>1090</v>
      </c>
      <c r="N150" s="130" t="s">
        <v>1091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1092</v>
      </c>
      <c r="W150" s="155" t="s">
        <v>1140</v>
      </c>
      <c r="X150" s="107" t="s">
        <v>825</v>
      </c>
      <c r="Y150" s="132"/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/>
      <c r="AS150" s="111"/>
      <c r="AT150" s="111"/>
      <c r="AU150" s="139"/>
      <c r="AV150" s="139"/>
      <c r="AW150" s="14"/>
      <c r="AX150" s="14"/>
      <c r="AY150" s="184">
        <f>IF(D150="","*",IFERROR(IF(ISODD(COUNT(AS150:AX1144)),"ERRO",SUM((AT150-AS150),(AV150-AU150),(AX150-AW150))),"ERRO"))</f>
        <v>0</v>
      </c>
      <c r="AZ150" s="157"/>
      <c r="BA150" s="112"/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9" t="str">
        <f t="shared" si="12"/>
        <v/>
      </c>
    </row>
    <row r="151" spans="1:72" hidden="1">
      <c r="A151" s="47" t="str">
        <f t="shared" si="9"/>
        <v>V1946091</v>
      </c>
      <c r="B151" s="105">
        <v>46091</v>
      </c>
      <c r="C151" s="138">
        <f>IF(BS_CONTROLE[[#This Row],[DATA]]="","",WEEKNUM(BS_CONTROLE[[#This Row],[DATA]]))</f>
        <v>11</v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108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IF(D151="","*",IFERROR(IF(ISODD(COUNT(AS151:AX1145)),"ERRO",SUM((AT151-AS151),(AV151-AU151),(AX151-AW151))),"ERRO"))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Produção e Intervalo</v>
      </c>
      <c r="BR151" s="19">
        <f>IF(OR(B151="",F151=""),"*",AY151/P151)</f>
        <v>0</v>
      </c>
      <c r="BS151" s="19">
        <f>IF(OR(B151="",F151=""),"*",BA151/Q151)</f>
        <v>0</v>
      </c>
      <c r="BT151" s="209" t="str">
        <f t="shared" si="12"/>
        <v/>
      </c>
    </row>
    <row r="152" spans="1:72" hidden="1">
      <c r="A152" s="47" t="str">
        <f t="shared" si="9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1095</v>
      </c>
      <c r="I152" s="109" t="s">
        <v>1095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/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/>
      <c r="AS152" s="111"/>
      <c r="AT152" s="111"/>
      <c r="AU152" s="139"/>
      <c r="AV152" s="139"/>
      <c r="AW152" s="14"/>
      <c r="AX152" s="14"/>
      <c r="AY152" s="184">
        <f>IF(D152="","*",IFERROR(IF(ISODD(COUNT(AS152:AX1146)),"ERRO",SUM((AT152-AS152),(AV152-AU152),(AX152-AW152))),"ERRO"))</f>
        <v>0</v>
      </c>
      <c r="AZ152" s="157"/>
      <c r="BA152" s="112"/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9" t="str">
        <f t="shared" si="12"/>
        <v/>
      </c>
    </row>
    <row r="153" spans="1:72" hidden="1">
      <c r="A153" s="47" t="str">
        <f t="shared" si="9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398</v>
      </c>
      <c r="G153" s="146" t="str">
        <f>IF(D153="","*",VLOOKUP(F153,BS_ATIVIDADE[],3,FALSE))</f>
        <v>OUTROS</v>
      </c>
      <c r="H153" s="109" t="s">
        <v>1095</v>
      </c>
      <c r="I153" s="109" t="s">
        <v>280</v>
      </c>
      <c r="J153" s="108">
        <v>73</v>
      </c>
      <c r="K153" s="108">
        <v>262</v>
      </c>
      <c r="L153" s="108" t="s">
        <v>384</v>
      </c>
      <c r="M153" s="130" t="s">
        <v>1143</v>
      </c>
      <c r="N153" s="130" t="s">
        <v>1144</v>
      </c>
      <c r="O153" s="109">
        <v>0.54166666666666663</v>
      </c>
      <c r="P153" s="109">
        <v>4.1666666666666664E-2</v>
      </c>
      <c r="Q153" s="108">
        <v>1</v>
      </c>
      <c r="R153" s="10" t="str">
        <f>IFERROR(_xlfn.XLOOKUP(F153, BS_ATIVIDADE[ATIVIDADE],BS_ATIVIDADE[UNIDADE] ), "*")</f>
        <v>BINÁRIO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1145</v>
      </c>
      <c r="X153" s="107" t="s">
        <v>825</v>
      </c>
      <c r="Y153" s="132"/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DESLOCAMENTO</v>
      </c>
      <c r="AJ153" s="9" t="str">
        <f>IF(BS_CONTROLE[[#This Row],[Atividade]]=0, "-", BS_CONTROLE[[#This Row],[Atividade]])</f>
        <v>DESLOCAMENTO</v>
      </c>
      <c r="AK153" s="31" t="str">
        <f>BS_CONTROLE[[#This Row],[Local - Partida]]</f>
        <v>ZECPAT2</v>
      </c>
      <c r="AL153" s="31" t="str">
        <f>BS_CONTROLE[[#This Row],[Local - Encerramento]]</f>
        <v>ZEH2</v>
      </c>
      <c r="AM153" s="108" t="str">
        <f>IF(BS_CONTROLE[[#This Row],[Entre - Estações]]=0, "-", BS_CONTROLE[[#This Row],[Entre - Estações]])</f>
        <v>ZEC-ZEH</v>
      </c>
      <c r="AN153" s="108" t="str">
        <f>IF(BS_CONTROLE[[#This Row],[SB]]=0, "-", BS_CONTROLE[[#This Row],[SB]])</f>
        <v>ZECZEH</v>
      </c>
      <c r="AO153" s="108">
        <f>IF(BS_CONTROLE[[#This Row],[SUB]]=0, "-", BS_CONTROLE[[#This Row],[SUB]])</f>
        <v>73</v>
      </c>
      <c r="AP153" s="108">
        <f>BS_CONTROLE[[#This Row],[KM - Inicio]]</f>
        <v>262</v>
      </c>
      <c r="AQ153" s="108">
        <f>BS_CONTROLE[[#This Row],[KM - Inicio]]</f>
        <v>262</v>
      </c>
      <c r="AR153" s="111"/>
      <c r="AS153" s="111"/>
      <c r="AT153" s="111"/>
      <c r="AU153" s="139"/>
      <c r="AV153" s="139"/>
      <c r="AW153" s="14"/>
      <c r="AX153" s="14"/>
      <c r="AY153" s="184">
        <f>IF(D153="","*",IFERROR(IF(ISODD(COUNT(AS153:AX1147)),"ERRO",SUM((AT153-AS153),(AV153-AU153),(AX153-AW153))),"ERRO"))</f>
        <v>0</v>
      </c>
      <c r="AZ153" s="157"/>
      <c r="BA153" s="112"/>
      <c r="BB153" s="10" t="str">
        <f>IFERROR(_xlfn.XLOOKUP(AI153, BS_ATIVIDADE[ATIVIDADE],BS_ATIVIDADE[UNIDADE] ), "*")</f>
        <v>BINÁRIO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 hidden="1">
      <c r="A156" s="47" t="str">
        <f t="shared" si="9"/>
        <v>46091</v>
      </c>
      <c r="B156" s="105">
        <v>46091</v>
      </c>
      <c r="C156" s="138">
        <f>IF(BS_CONTROLE[[#This Row],[DATA]]="","",WEEKNUM(BS_CONTROLE[[#This Row],[DATA]]))</f>
        <v>11</v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2"/>
        <v/>
      </c>
    </row>
    <row r="157" spans="1:72" hidden="1">
      <c r="A157" s="47" t="str">
        <f t="shared" si="9"/>
        <v>46091</v>
      </c>
      <c r="B157" s="105">
        <v>46091</v>
      </c>
      <c r="C157" s="138">
        <f>IF(BS_CONTROLE[[#This Row],[DATA]]="","",WEEKNUM(BS_CONTROLE[[#This Row],[DATA]]))</f>
        <v>11</v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 hidden="1">
      <c r="A158" s="47" t="str">
        <f t="shared" si="9"/>
        <v>46091</v>
      </c>
      <c r="B158" s="105">
        <v>46091</v>
      </c>
      <c r="C158" s="138">
        <f>IF(BS_CONTROLE[[#This Row],[DATA]]="","",WEEKNUM(BS_CONTROLE[[#This Row],[DATA]]))</f>
        <v>11</v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2"/>
        <v/>
      </c>
    </row>
    <row r="159" spans="1:72" hidden="1">
      <c r="A159" s="47" t="str">
        <f t="shared" si="9"/>
        <v>46091</v>
      </c>
      <c r="B159" s="105">
        <v>46091</v>
      </c>
      <c r="C159" s="138">
        <f>IF(BS_CONTROLE[[#This Row],[DATA]]="","",WEEKNUM(BS_CONTROLE[[#This Row],[DATA]]))</f>
        <v>11</v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>46091</v>
      </c>
      <c r="B160" s="105">
        <v>46091</v>
      </c>
      <c r="C160" s="138">
        <f>IF(BS_CONTROLE[[#This Row],[DATA]]="","",WEEKNUM(BS_CONTROLE[[#This Row],[DATA]]))</f>
        <v>11</v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 hidden="1">
      <c r="A161" s="47" t="str">
        <f t="shared" si="9"/>
        <v>46091</v>
      </c>
      <c r="B161" s="105">
        <v>46091</v>
      </c>
      <c r="C161" s="138">
        <f>IF(BS_CONTROLE[[#This Row],[DATA]]="","",WEEKNUM(BS_CONTROLE[[#This Row],[DATA]]))</f>
        <v>11</v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 hidden="1">
      <c r="A164" s="47" t="str">
        <f t="shared" ref="A164:A227" si="13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5">IF(BN164="","",SUBSTITUTE(BM164," ","")&amp;SUBSTITUTE(BN164," ",""))</f>
        <v/>
      </c>
    </row>
    <row r="165" spans="1:72" hidden="1">
      <c r="A165" s="47" t="str">
        <f t="shared" si="13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4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5"/>
        <v/>
      </c>
    </row>
    <row r="166" spans="1:72" hidden="1">
      <c r="A166" s="47" t="str">
        <f t="shared" si="13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4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5"/>
        <v/>
      </c>
    </row>
    <row r="167" spans="1:72" hidden="1">
      <c r="A167" s="47" t="str">
        <f t="shared" si="13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4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5"/>
        <v/>
      </c>
    </row>
    <row r="168" spans="1:72" hidden="1">
      <c r="A168" s="47" t="str">
        <f t="shared" si="13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4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5"/>
        <v/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 hidden="1">
      <c r="A170" s="47" t="str">
        <f t="shared" si="13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4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Y135:Z149 Y154:Z1029 Z150 Z152:Z153 Y150:Y153">
    <cfRule type="cellIs" dxfId="249" priority="54176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Y135:Z149 Y154:Z1029 Z150 Z152:Z153 Y150:Y153">
    <cfRule type="cellIs" dxfId="248" priority="11762" operator="equal">
      <formula>"NÃO"</formula>
    </cfRule>
    <cfRule type="cellIs" dxfId="247" priority="11763" operator="equal">
      <formula>"SIM"</formula>
    </cfRule>
  </conditionalFormatting>
  <conditionalFormatting sqref="AZ6:AZ1030">
    <cfRule type="expression" dxfId="246" priority="54218">
      <formula>#REF!=1</formula>
    </cfRule>
  </conditionalFormatting>
  <conditionalFormatting sqref="U6:U1030 BE6:BE1030 AY6:AY1030">
    <cfRule type="cellIs" dxfId="245" priority="54202" operator="equal">
      <formula>"ERRO"</formula>
    </cfRule>
  </conditionalFormatting>
  <conditionalFormatting sqref="BQ6:BQ1030">
    <cfRule type="cellIs" dxfId="244" priority="54197" operator="equal">
      <formula>"Produção e Intervalo"</formula>
    </cfRule>
    <cfRule type="cellIs" dxfId="243" priority="54198" operator="equal">
      <formula>"Aderente"</formula>
    </cfRule>
    <cfRule type="cellIs" dxfId="242" priority="54199" operator="equal">
      <formula>"Intervalo"</formula>
    </cfRule>
    <cfRule type="cellIs" dxfId="241" priority="54200" operator="equal">
      <formula>"Produção"</formula>
    </cfRule>
    <cfRule type="cellIs" dxfId="240" priority="54201" operator="equal">
      <formula>"ERRO"</formula>
    </cfRule>
  </conditionalFormatting>
  <conditionalFormatting sqref="BR6:BS1030">
    <cfRule type="cellIs" dxfId="239" priority="54179" operator="equal">
      <formula>"*"</formula>
    </cfRule>
    <cfRule type="cellIs" dxfId="238" priority="54180" operator="greaterThanOrEqual">
      <formula>1</formula>
    </cfRule>
    <cfRule type="cellIs" dxfId="237" priority="54181" operator="lessThan">
      <formula>1</formula>
    </cfRule>
  </conditionalFormatting>
  <conditionalFormatting sqref="Y8:Z13">
    <cfRule type="cellIs" dxfId="236" priority="305" operator="equal">
      <formula>"OPORTUNIDADE"</formula>
    </cfRule>
  </conditionalFormatting>
  <conditionalFormatting sqref="Y8:Z13">
    <cfRule type="cellIs" dxfId="235" priority="303" operator="equal">
      <formula>"NÃO"</formula>
    </cfRule>
    <cfRule type="cellIs" dxfId="234" priority="304" operator="equal">
      <formula>"SIM"</formula>
    </cfRule>
  </conditionalFormatting>
  <conditionalFormatting sqref="Y17:Z18">
    <cfRule type="cellIs" dxfId="233" priority="302" operator="equal">
      <formula>"OPORTUNIDADE"</formula>
    </cfRule>
  </conditionalFormatting>
  <conditionalFormatting sqref="Y17:Z18">
    <cfRule type="cellIs" dxfId="232" priority="300" operator="equal">
      <formula>"NÃO"</formula>
    </cfRule>
    <cfRule type="cellIs" dxfId="231" priority="301" operator="equal">
      <formula>"SIM"</formula>
    </cfRule>
  </conditionalFormatting>
  <conditionalFormatting sqref="BJ8:BJ1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0" priority="288" operator="equal">
      <formula>"OPORTUNIDADE"</formula>
    </cfRule>
  </conditionalFormatting>
  <conditionalFormatting sqref="Y19:Z19">
    <cfRule type="cellIs" dxfId="229" priority="286" operator="equal">
      <formula>"NÃO"</formula>
    </cfRule>
    <cfRule type="cellIs" dxfId="228" priority="287" operator="equal">
      <formula>"SIM"</formula>
    </cfRule>
  </conditionalFormatting>
  <conditionalFormatting sqref="Z29">
    <cfRule type="cellIs" dxfId="227" priority="285" operator="equal">
      <formula>"OPORTUNIDADE"</formula>
    </cfRule>
  </conditionalFormatting>
  <conditionalFormatting sqref="Z29">
    <cfRule type="cellIs" dxfId="226" priority="283" operator="equal">
      <formula>"NÃO"</formula>
    </cfRule>
    <cfRule type="cellIs" dxfId="225" priority="284" operator="equal">
      <formula>"SIM"</formula>
    </cfRule>
  </conditionalFormatting>
  <conditionalFormatting sqref="BP11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4" priority="276" operator="equal">
      <formula>"OPORTUNIDADE"</formula>
    </cfRule>
  </conditionalFormatting>
  <conditionalFormatting sqref="Y16">
    <cfRule type="cellIs" dxfId="223" priority="274" operator="equal">
      <formula>"NÃO"</formula>
    </cfRule>
    <cfRule type="cellIs" dxfId="222" priority="275" operator="equal">
      <formula>"SIM"</formula>
    </cfRule>
  </conditionalFormatting>
  <conditionalFormatting sqref="BK8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1" priority="259" operator="equal">
      <formula>"OPORTUNIDADE"</formula>
    </cfRule>
  </conditionalFormatting>
  <conditionalFormatting sqref="Z32:Z33">
    <cfRule type="cellIs" dxfId="220" priority="257" operator="equal">
      <formula>"NÃO"</formula>
    </cfRule>
    <cfRule type="cellIs" dxfId="219" priority="258" operator="equal">
      <formula>"SIM"</formula>
    </cfRule>
  </conditionalFormatting>
  <conditionalFormatting sqref="Y32:Y33">
    <cfRule type="cellIs" dxfId="218" priority="256" operator="equal">
      <formula>"OPORTUNIDADE"</formula>
    </cfRule>
  </conditionalFormatting>
  <conditionalFormatting sqref="Y32:Y33">
    <cfRule type="cellIs" dxfId="217" priority="254" operator="equal">
      <formula>"NÃO"</formula>
    </cfRule>
    <cfRule type="cellIs" dxfId="216" priority="255" operator="equal">
      <formula>"SIM"</formula>
    </cfRule>
  </conditionalFormatting>
  <conditionalFormatting sqref="BK2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5" priority="247" operator="equal">
      <formula>"OPORTUNIDADE"</formula>
    </cfRule>
  </conditionalFormatting>
  <conditionalFormatting sqref="Y40:Y46 Y34:Y38">
    <cfRule type="cellIs" dxfId="214" priority="245" operator="equal">
      <formula>"NÃO"</formula>
    </cfRule>
    <cfRule type="cellIs" dxfId="213" priority="246" operator="equal">
      <formula>"SIM"</formula>
    </cfRule>
  </conditionalFormatting>
  <conditionalFormatting sqref="BK18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2" priority="236" operator="equal">
      <formula>"OPORTUNIDADE"</formula>
    </cfRule>
  </conditionalFormatting>
  <conditionalFormatting sqref="Z36:Z37">
    <cfRule type="cellIs" dxfId="211" priority="234" operator="equal">
      <formula>"NÃO"</formula>
    </cfRule>
    <cfRule type="cellIs" dxfId="210" priority="235" operator="equal">
      <formula>"SIM"</formula>
    </cfRule>
  </conditionalFormatting>
  <conditionalFormatting sqref="Z38:Z39">
    <cfRule type="cellIs" dxfId="209" priority="233" operator="equal">
      <formula>"OPORTUNIDADE"</formula>
    </cfRule>
  </conditionalFormatting>
  <conditionalFormatting sqref="Z38:Z39">
    <cfRule type="cellIs" dxfId="208" priority="231" operator="equal">
      <formula>"NÃO"</formula>
    </cfRule>
    <cfRule type="cellIs" dxfId="207" priority="232" operator="equal">
      <formula>"SIM"</formula>
    </cfRule>
  </conditionalFormatting>
  <conditionalFormatting sqref="Z46">
    <cfRule type="cellIs" dxfId="206" priority="230" operator="equal">
      <formula>"OPORTUNIDADE"</formula>
    </cfRule>
  </conditionalFormatting>
  <conditionalFormatting sqref="Z46">
    <cfRule type="cellIs" dxfId="205" priority="228" operator="equal">
      <formula>"NÃO"</formula>
    </cfRule>
    <cfRule type="cellIs" dxfId="204" priority="229" operator="equal">
      <formula>"SIM"</formula>
    </cfRule>
  </conditionalFormatting>
  <conditionalFormatting sqref="BP1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3" priority="218" operator="equal">
      <formula>"OPORTUNIDADE"</formula>
    </cfRule>
  </conditionalFormatting>
  <conditionalFormatting sqref="Y29">
    <cfRule type="cellIs" dxfId="202" priority="216" operator="equal">
      <formula>"NÃO"</formula>
    </cfRule>
    <cfRule type="cellIs" dxfId="201" priority="217" operator="equal">
      <formula>"SIM"</formula>
    </cfRule>
  </conditionalFormatting>
  <conditionalFormatting sqref="Y39">
    <cfRule type="cellIs" dxfId="200" priority="215" operator="equal">
      <formula>"OPORTUNIDADE"</formula>
    </cfRule>
  </conditionalFormatting>
  <conditionalFormatting sqref="Y39">
    <cfRule type="cellIs" dxfId="199" priority="213" operator="equal">
      <formula>"NÃO"</formula>
    </cfRule>
    <cfRule type="cellIs" dxfId="198" priority="214" operator="equal">
      <formula>"SIM"</formula>
    </cfRule>
  </conditionalFormatting>
  <conditionalFormatting sqref="BK3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7" priority="205" operator="equal">
      <formula>"OPORTUNIDADE"</formula>
    </cfRule>
  </conditionalFormatting>
  <conditionalFormatting sqref="Z49:Z50">
    <cfRule type="cellIs" dxfId="196" priority="203" operator="equal">
      <formula>"NÃO"</formula>
    </cfRule>
    <cfRule type="cellIs" dxfId="195" priority="204" operator="equal">
      <formula>"SIM"</formula>
    </cfRule>
  </conditionalFormatting>
  <conditionalFormatting sqref="BK3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4" priority="176" operator="equal">
      <formula>"OPORTUNIDADE"</formula>
    </cfRule>
  </conditionalFormatting>
  <conditionalFormatting sqref="Z53">
    <cfRule type="cellIs" dxfId="193" priority="174" operator="equal">
      <formula>"NÃO"</formula>
    </cfRule>
    <cfRule type="cellIs" dxfId="192" priority="175" operator="equal">
      <formula>"SIM"</formula>
    </cfRule>
  </conditionalFormatting>
  <conditionalFormatting sqref="BK3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1" priority="164" operator="equal">
      <formula>"OPORTUNIDADE"</formula>
    </cfRule>
  </conditionalFormatting>
  <conditionalFormatting sqref="Z54:Z55">
    <cfRule type="cellIs" dxfId="190" priority="162" operator="equal">
      <formula>"NÃO"</formula>
    </cfRule>
    <cfRule type="cellIs" dxfId="189" priority="163" operator="equal">
      <formula>"SIM"</formula>
    </cfRule>
  </conditionalFormatting>
  <conditionalFormatting sqref="Z56">
    <cfRule type="cellIs" dxfId="188" priority="158" operator="equal">
      <formula>"OPORTUNIDADE"</formula>
    </cfRule>
  </conditionalFormatting>
  <conditionalFormatting sqref="Z56">
    <cfRule type="cellIs" dxfId="187" priority="156" operator="equal">
      <formula>"NÃO"</formula>
    </cfRule>
    <cfRule type="cellIs" dxfId="186" priority="157" operator="equal">
      <formula>"SIM"</formula>
    </cfRule>
  </conditionalFormatting>
  <conditionalFormatting sqref="Z63:Z65">
    <cfRule type="cellIs" dxfId="185" priority="149" operator="equal">
      <formula>"OPORTUNIDADE"</formula>
    </cfRule>
  </conditionalFormatting>
  <conditionalFormatting sqref="Z63:Z65">
    <cfRule type="cellIs" dxfId="184" priority="147" operator="equal">
      <formula>"NÃO"</formula>
    </cfRule>
    <cfRule type="cellIs" dxfId="183" priority="148" operator="equal">
      <formula>"SIM"</formula>
    </cfRule>
  </conditionalFormatting>
  <conditionalFormatting sqref="BK4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2" priority="111" operator="equal">
      <formula>"OPORTUNIDADE"</formula>
    </cfRule>
  </conditionalFormatting>
  <conditionalFormatting sqref="Z70:Z71">
    <cfRule type="cellIs" dxfId="181" priority="109" operator="equal">
      <formula>"NÃO"</formula>
    </cfRule>
    <cfRule type="cellIs" dxfId="180" priority="110" operator="equal">
      <formula>"SIM"</formula>
    </cfRule>
  </conditionalFormatting>
  <conditionalFormatting sqref="Z72">
    <cfRule type="cellIs" dxfId="179" priority="102" operator="equal">
      <formula>"OPORTUNIDADE"</formula>
    </cfRule>
  </conditionalFormatting>
  <conditionalFormatting sqref="Z72">
    <cfRule type="cellIs" dxfId="178" priority="100" operator="equal">
      <formula>"NÃO"</formula>
    </cfRule>
    <cfRule type="cellIs" dxfId="177" priority="101" operator="equal">
      <formula>"SIM"</formula>
    </cfRule>
  </conditionalFormatting>
  <conditionalFormatting sqref="BK5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8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6" priority="91" operator="equal">
      <formula>"OPORTUNIDADE"</formula>
    </cfRule>
  </conditionalFormatting>
  <conditionalFormatting sqref="Z76">
    <cfRule type="cellIs" dxfId="175" priority="89" operator="equal">
      <formula>"NÃO"</formula>
    </cfRule>
    <cfRule type="cellIs" dxfId="174" priority="90" operator="equal">
      <formula>"SIM"</formula>
    </cfRule>
  </conditionalFormatting>
  <conditionalFormatting sqref="BK6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3" priority="82" operator="equal">
      <formula>"OPORTUNIDADE"</formula>
    </cfRule>
  </conditionalFormatting>
  <conditionalFormatting sqref="Z99:Z100">
    <cfRule type="cellIs" dxfId="172" priority="80" operator="equal">
      <formula>"NÃO"</formula>
    </cfRule>
    <cfRule type="cellIs" dxfId="171" priority="81" operator="equal">
      <formula>"SIM"</formula>
    </cfRule>
  </conditionalFormatting>
  <conditionalFormatting sqref="BK7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0" priority="64" operator="equal">
      <formula>"OPORTUNIDADE"</formula>
    </cfRule>
  </conditionalFormatting>
  <conditionalFormatting sqref="Z87">
    <cfRule type="cellIs" dxfId="169" priority="62" operator="equal">
      <formula>"NÃO"</formula>
    </cfRule>
    <cfRule type="cellIs" dxfId="168" priority="63" operator="equal">
      <formula>"SIM"</formula>
    </cfRule>
  </conditionalFormatting>
  <conditionalFormatting sqref="BK6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208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029 BK133:BK135 BK140:BK141 BK129">
    <cfRule type="iconSet" priority="61227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39">
      <iconSet showValue="0">
        <cfvo type="percent" val="0"/>
        <cfvo type="num" val="1"/>
        <cfvo type="num" val="1" gte="0"/>
      </iconSet>
    </cfRule>
    <cfRule type="iconSet" priority="61240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43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45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7" priority="59" operator="equal">
      <formula>"OPORTUNIDADE"</formula>
    </cfRule>
  </conditionalFormatting>
  <conditionalFormatting sqref="Z90">
    <cfRule type="cellIs" dxfId="166" priority="57" operator="equal">
      <formula>"NÃO"</formula>
    </cfRule>
    <cfRule type="cellIs" dxfId="165" priority="58" operator="equal">
      <formula>"SIM"</formula>
    </cfRule>
  </conditionalFormatting>
  <conditionalFormatting sqref="BK8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4" priority="31" operator="equal">
      <formula>"OPORTUNIDADE"</formula>
    </cfRule>
  </conditionalFormatting>
  <conditionalFormatting sqref="Z110">
    <cfRule type="cellIs" dxfId="163" priority="29" operator="equal">
      <formula>"NÃO"</formula>
    </cfRule>
    <cfRule type="cellIs" dxfId="162" priority="30" operator="equal">
      <formula>"SIM"</formula>
    </cfRule>
  </conditionalFormatting>
  <conditionalFormatting sqref="Z121">
    <cfRule type="cellIs" dxfId="161" priority="28" operator="equal">
      <formula>"OPORTUNIDADE"</formula>
    </cfRule>
  </conditionalFormatting>
  <conditionalFormatting sqref="Z121">
    <cfRule type="cellIs" dxfId="160" priority="26" operator="equal">
      <formula>"NÃO"</formula>
    </cfRule>
    <cfRule type="cellIs" dxfId="159" priority="27" operator="equal">
      <formula>"SIM"</formula>
    </cfRule>
  </conditionalFormatting>
  <conditionalFormatting sqref="BK10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58" priority="15" operator="equal">
      <formula>"OPORTUNIDADE"</formula>
    </cfRule>
  </conditionalFormatting>
  <conditionalFormatting sqref="Z132">
    <cfRule type="cellIs" dxfId="157" priority="13" operator="equal">
      <formula>"NÃO"</formula>
    </cfRule>
    <cfRule type="cellIs" dxfId="156" priority="14" operator="equal">
      <formula>"SIM"</formula>
    </cfRule>
  </conditionalFormatting>
  <conditionalFormatting sqref="BK12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5" priority="3" operator="equal">
      <formula>"OPORTUNIDADE"</formula>
    </cfRule>
  </conditionalFormatting>
  <conditionalFormatting sqref="Z151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 E151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152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13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1167</v>
      </c>
      <c r="C2" s="124" t="s">
        <v>755</v>
      </c>
      <c r="D2" s="79" t="s">
        <v>757</v>
      </c>
      <c r="E2" s="79" t="s">
        <v>1168</v>
      </c>
      <c r="F2" s="102" t="s">
        <v>1169</v>
      </c>
      <c r="G2" s="79" t="s">
        <v>1170</v>
      </c>
      <c r="H2" s="79" t="s">
        <v>1171</v>
      </c>
      <c r="I2" s="79" t="s">
        <v>1172</v>
      </c>
      <c r="J2" s="79" t="s">
        <v>1173</v>
      </c>
      <c r="K2" s="81" t="s">
        <v>1174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ZECPAT2</v>
      </c>
      <c r="F122" s="103" t="str">
        <f>IF(SP_NORTE!M134="","*",SP_NORTE!M134)</f>
        <v>ZEC-ZEH</v>
      </c>
      <c r="G122" s="98" t="str">
        <f>IF(SP_NORTE!I134="","*",SP_NORTE!I134)</f>
        <v>ZEH2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*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>
        <f>IF(SP_NORTE!B151="","*",SP_NORTE!B151)</f>
        <v>46091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*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*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ZECPAT2</v>
      </c>
      <c r="F141" s="103" t="str">
        <f>IF(SP_NORTE!M153="","*",SP_NORTE!M153)</f>
        <v>ZEC-ZEH</v>
      </c>
      <c r="G141" s="98" t="str">
        <f>IF(SP_NORTE!I153="","*",SP_NORTE!I153)</f>
        <v>ZEH2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>
        <f>IF(SP_NORTE!B156="","*",SP_NORTE!B156)</f>
        <v>46091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>
        <f>IF(SP_NORTE!B157="","*",SP_NORTE!B157)</f>
        <v>46091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>
        <f>IF(SP_NORTE!B158="","*",SP_NORTE!B158)</f>
        <v>46091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>
        <f>IF(SP_NORTE!B159="","*",SP_NORTE!B159)</f>
        <v>46091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>
        <f>IF(SP_NORTE!B160="","*",SP_NORTE!B160)</f>
        <v>46091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>
        <f>IF(SP_NORTE!B161="","*",SP_NORTE!B161)</f>
        <v>46091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topLeftCell="J1" workbookViewId="0">
      <selection activeCell="A2" sqref="A2:T13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1175</v>
      </c>
      <c r="V1" s="282"/>
      <c r="W1" s="282"/>
    </row>
    <row r="2" spans="1:23" ht="15" customHeight="1">
      <c r="A2" s="90" t="s">
        <v>1176</v>
      </c>
      <c r="B2" s="90" t="s">
        <v>1177</v>
      </c>
      <c r="C2" s="90" t="s">
        <v>380</v>
      </c>
      <c r="D2" s="91" t="s">
        <v>770</v>
      </c>
      <c r="E2" s="91" t="s">
        <v>4</v>
      </c>
      <c r="F2" s="91" t="s">
        <v>1178</v>
      </c>
      <c r="G2" s="91" t="s">
        <v>1179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1180</v>
      </c>
      <c r="T2" s="94" t="s">
        <v>773</v>
      </c>
      <c r="U2" s="141">
        <f ca="1">TODAY()-1</f>
        <v>46089</v>
      </c>
      <c r="V2" s="141">
        <f ca="1">U2-1</f>
        <v>46088</v>
      </c>
      <c r="W2" s="141">
        <f ca="1">V2-1</f>
        <v>46087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>
        <f ca="1">_xlfn.XLOOKUP(G10&amp;$W$2,BS_CONTROLE[CHAVE],BS_CONTROLE[Quantidade_11],"-")</f>
        <v>1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>
        <f ca="1">_xlfn.XLOOKUP(G17&amp;$W$2,BS_CONTROLE[CHAVE],BS_CONTROLE[Quantidade_11],"-")</f>
        <v>2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2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>
        <f ca="1">_xlfn.XLOOKUP(G21&amp;$W$2,BS_CONTROLE[CHAVE],BS_CONTROLE[Quantidade_11],"-")</f>
        <v>2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>
        <f ca="1">_xlfn.XLOOKUP(G23&amp;$W$2,BS_CONTROLE[CHAVE],BS_CONTROLE[Quantidade_11],"-")</f>
        <v>2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>
        <f ca="1">_xlfn.XLOOKUP(G26&amp;$W$2,BS_CONTROLE[CHAVE],BS_CONTROLE[Quantidade_11],"-")</f>
        <v>1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>
        <f ca="1">_xlfn.XLOOKUP(G29&amp;$W$2,BS_CONTROLE[CHAVE],BS_CONTROLE[Quantidade_11],"-")</f>
        <v>1248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50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>
        <f ca="1">_xlfn.XLOOKUP(G32&amp;$W$2,BS_CONTROLE[CHAVE],BS_CONTROLE[Quantidade_11],"-")</f>
        <v>2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 t="str">
        <f ca="1">_xlfn.XLOOKUP(G36&amp;$U$2,BS_CONTROLE[CHAVE],BS_CONTROLE[Quantidade_11],"-")</f>
        <v>-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 t="str">
        <f ca="1">_xlfn.XLOOKUP(G37&amp;$U$2,BS_CONTROLE[CHAVE],BS_CONTROLE[Quantidade_11],"-")</f>
        <v>-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2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>
        <f ca="1">_xlfn.XLOOKUP(G39&amp;$W$2,BS_CONTROLE[CHAVE],BS_CONTROLE[Quantidade_11],"-")</f>
        <v>2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2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>
        <f ca="1">_xlfn.XLOOKUP(G43&amp;$W$2,BS_CONTROLE[CHAVE],BS_CONTROLE[Quantidade_11],"-")</f>
        <v>1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>
        <f ca="1">_xlfn.XLOOKUP(G46&amp;$W$2,BS_CONTROLE[CHAVE],BS_CONTROLE[Quantidade_11],"-")</f>
        <v>1248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50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>
        <f ca="1">_xlfn.XLOOKUP(G49&amp;$W$2,BS_CONTROLE[CHAVE],BS_CONTROLE[Quantidade_11],"-")</f>
        <v>2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 t="str">
        <f ca="1">_xlfn.XLOOKUP(G52&amp;$V$2,BS_CONTROLE[CHAVE],BS_CONTROLE[Quantidade_11],"-")</f>
        <v>-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 t="str">
        <f ca="1">_xlfn.XLOOKUP(G54&amp;$U$2,BS_CONTROLE[CHAVE],BS_CONTROLE[Quantidade_11],"-")</f>
        <v>-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 t="str">
        <f ca="1">_xlfn.XLOOKUP(G55&amp;$U$2,BS_CONTROLE[CHAVE],BS_CONTROLE[Quantidade_11],"-")</f>
        <v>-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2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Oportunidade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6.25E-2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>
        <f ca="1">_xlfn.XLOOKUP(G57&amp;$W$2,BS_CONTROLE[CHAVE],BS_CONTROLE[Quantidade_11],"-")</f>
        <v>2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Oportunidade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6.25E-2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>
        <f ca="1">_xlfn.XLOOKUP(G58&amp;$W$2,BS_CONTROLE[CHAVE],BS_CONTROLE[Quantidade_11],"-")</f>
        <v>2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>
        <f ca="1">_xlfn.XLOOKUP(G60&amp;$W$2,BS_CONTROLE[CHAVE],BS_CONTROLE[Quantidade_11],"-")</f>
        <v>1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>
        <f ca="1">_xlfn.XLOOKUP(G64&amp;$W$2,BS_CONTROLE[CHAVE],BS_CONTROLE[Quantidade_11],"-")</f>
        <v>1248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50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>
        <f ca="1">_xlfn.XLOOKUP(G68&amp;$W$2,BS_CONTROLE[CHAVE],BS_CONTROLE[Quantidade_11],"-")</f>
        <v>2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 t="str">
        <f ca="1">_xlfn.XLOOKUP(G71&amp;$U$2,BS_CONTROLE[CHAVE],BS_CONTROLE[Quantidade_11],"-")</f>
        <v>-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 t="str">
        <f ca="1">_xlfn.XLOOKUP(G72&amp;$U$2,BS_CONTROLE[CHAVE],BS_CONTROLE[Quantidade_11],"-")</f>
        <v>-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2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 t="str">
        <f ca="1">_xlfn.XLOOKUP(G73&amp;$V$2,BS_CONTROLE[CHAVE],BS_CONTROLE[Quantidade_11],"-")</f>
        <v>-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>
        <f ca="1">_xlfn.XLOOKUP(G74&amp;$W$2,BS_CONTROLE[CHAVE],BS_CONTROLE[Quantidade_11],"-")</f>
        <v>2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>
        <f ca="1">_xlfn.XLOOKUP(G75&amp;$W$2,BS_CONTROLE[CHAVE],BS_CONTROLE[Quantidade_11],"-")</f>
        <v>2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>
        <f ca="1">_xlfn.XLOOKUP(G76&amp;$W$2,BS_CONTROLE[CHAVE],BS_CONTROLE[Quantidade_11],"-")</f>
        <v>0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>
        <f ca="1">_xlfn.XLOOKUP(G78&amp;$W$2,BS_CONTROLE[CHAVE],BS_CONTROLE[Quantidade_11],"-")</f>
        <v>1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>
        <f ca="1">_xlfn.XLOOKUP(G81&amp;$W$2,BS_CONTROLE[CHAVE],BS_CONTROLE[Quantidade_11],"-")</f>
        <v>0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>
        <f ca="1">_xlfn.XLOOKUP(G82&amp;$W$2,BS_CONTROLE[CHAVE],BS_CONTROLE[Quantidade_11],"-")</f>
        <v>1248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>
        <f ca="1">_xlfn.XLOOKUP(G85&amp;$W$2,BS_CONTROLE[CHAVE],BS_CONTROLE[Quantidade_11],"-")</f>
        <v>2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50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 t="str">
        <f ca="1">_xlfn.XLOOKUP(G89&amp;$U$2,BS_CONTROLE[CHAVE],BS_CONTROLE[Quantidade_11],"-")</f>
        <v>-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>
        <f ca="1">_xlfn.XLOOKUP(G90&amp;$W$2,BS_CONTROLE[CHAVE],BS_CONTROLE[Quantidade_11],"-")</f>
        <v>0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1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 t="str">
        <f ca="1">_xlfn.XLOOKUP(G92&amp;$U$2,BS_CONTROLE[CHAVE],BS_CONTROLE[Quantidade_11],"-")</f>
        <v>-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2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>
        <f ca="1">_xlfn.XLOOKUP(G93&amp;$W$2,BS_CONTROLE[CHAVE],BS_CONTROLE[Quantidade_11],"-")</f>
        <v>1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>
        <f ca="1">_xlfn.XLOOKUP(G94&amp;$W$2,BS_CONTROLE[CHAVE],BS_CONTROLE[Quantidade_11],"-")</f>
        <v>2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>
        <f ca="1">_xlfn.XLOOKUP(G95&amp;$W$2,BS_CONTROLE[CHAVE],BS_CONTROLE[Quantidade_11],"-")</f>
        <v>2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 t="str">
        <f ca="1">_xlfn.XLOOKUP(G96&amp;$V$2,BS_CONTROLE[CHAVE],BS_CONTROLE[Quantidade_11],"-")</f>
        <v>-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>
        <f ca="1">_xlfn.XLOOKUP(G97&amp;$W$2,BS_CONTROLE[CHAVE],BS_CONTROLE[Quantidade_11],"-")</f>
        <v>1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>
        <f ca="1">_xlfn.XLOOKUP(G98&amp;$W$2,BS_CONTROLE[CHAVE],BS_CONTROLE[Quantidade_11],"-")</f>
        <v>0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>
        <f ca="1">_xlfn.XLOOKUP(G99&amp;$W$2,BS_CONTROLE[CHAVE],BS_CONTROLE[Quantidade_11],"-")</f>
        <v>1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>
        <f ca="1">_xlfn.XLOOKUP(G100&amp;$W$2,BS_CONTROLE[CHAVE],BS_CONTROLE[Quantidade_11],"-")</f>
        <v>1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50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 t="str">
        <f ca="1">_xlfn.XLOOKUP(G109&amp;$U$2,BS_CONTROLE[CHAVE],BS_CONTROLE[Quantidade_11],"-")</f>
        <v>-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>
        <f ca="1">_xlfn.XLOOKUP(G110&amp;$V$2,BS_CONTROLE[CHAVE],BS_CONTROLE[Quantidade_11],"-")</f>
        <v>2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 t="str">
        <f ca="1">_xlfn.XLOOKUP(G112&amp;$U$2,BS_CONTROLE[CHAVE],BS_CONTROLE[Quantidade_11],"-")</f>
        <v>-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2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>
        <f ca="1">_xlfn.XLOOKUP(G113&amp;$V$2,BS_CONTROLE[CHAVE],BS_CONTROLE[Quantidade_11],"-")</f>
        <v>1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50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 t="str">
        <f ca="1">_xlfn.XLOOKUP(G124&amp;$V$2,BS_CONTROLE[CHAVE],BS_CONTROLE[Quantidade_11],"-")</f>
        <v>-</v>
      </c>
      <c r="W124" s="140">
        <f ca="1">_xlfn.XLOOKUP(G124&amp;$W$2,BS_CONTROLE[CHAVE],BS_CONTROLE[Quantidade_11],"-")</f>
        <v>0</v>
      </c>
    </row>
    <row r="125" spans="1:23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1</v>
      </c>
    </row>
    <row r="128" spans="1:23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50</v>
      </c>
    </row>
    <row r="129" spans="1:23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TMI-ZEB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ZECPAT2</v>
      </c>
      <c r="J131" s="149" t="str">
        <f>IF(SP_NORTE!I134="","*",SP_NORTE!I134)</f>
        <v>ZEH2</v>
      </c>
      <c r="K131" s="142" t="str">
        <f>IF(SP_NORTE!M134="","*",SP_NORTE!M134)</f>
        <v>ZEC-ZEH</v>
      </c>
      <c r="L131" s="142" t="str">
        <f>IF(SP_NORTE!N134="","*",SP_NORTE!N134)</f>
        <v>ZECZEH</v>
      </c>
      <c r="M131" s="143">
        <f>IF(SP_NORTE!J134="","*",SP_NORTE!J134)</f>
        <v>73</v>
      </c>
      <c r="N131" s="148">
        <f>IF(SP_NORTE!K134="","*",SP_NORTE!K134)</f>
        <v>262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0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 t="str">
        <f ca="1">_xlfn.XLOOKUP(G133&amp;$U$2,BS_CONTROLE[CHAVE],BS_CONTROLE[Quantidade_11],"-")</f>
        <v>-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0</v>
      </c>
    </row>
    <row r="134" spans="1:23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>
        <f ca="1">_xlfn.XLOOKUP(G134&amp;$W$2,BS_CONTROLE[CHAVE],BS_CONTROLE[Quantidade_11],"-")</f>
        <v>2</v>
      </c>
    </row>
    <row r="135" spans="1:23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>
        <f ca="1">_xlfn.XLOOKUP(G135&amp;$W$2,BS_CONTROLE[CHAVE],BS_CONTROLE[Quantidade_11],"-")</f>
        <v>1</v>
      </c>
    </row>
    <row r="136" spans="1:23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 t="str">
        <f ca="1">_xlfn.XLOOKUP(G136&amp;$U$2,BS_CONTROLE[CHAVE],BS_CONTROLE[Quantidade_11],"-")</f>
        <v>-</v>
      </c>
      <c r="V136" s="140">
        <f ca="1">_xlfn.XLOOKUP(G136&amp;$V$2,BS_CONTROLE[CHAVE],BS_CONTROLE[Quantidade_11],"-")</f>
        <v>1</v>
      </c>
      <c r="W136" s="140">
        <f ca="1">_xlfn.XLOOKUP(G136&amp;$W$2,BS_CONTROLE[CHAVE],BS_CONTROLE[Quantidade_11],"-")</f>
        <v>2</v>
      </c>
    </row>
    <row r="137" spans="1:23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0.375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 t="str">
        <f ca="1">_xlfn.XLOOKUP(G138&amp;$V$2,BS_CONTROLE[CHAVE],BS_CONTROLE[Quantidade_11],"-")</f>
        <v>-</v>
      </c>
      <c r="W138" s="140">
        <f ca="1">_xlfn.XLOOKUP(G138&amp;$W$2,BS_CONTROLE[CHAVE],BS_CONTROLE[Quantidade_11],"-")</f>
        <v>0</v>
      </c>
    </row>
    <row r="139" spans="1:23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>
        <f ca="1">_xlfn.XLOOKUP(G143&amp;$W$2,BS_CONTROLE[CHAVE],BS_CONTROLE[Quantidade_11],"-")</f>
        <v>1248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>
        <f ca="1">_xlfn.XLOOKUP(G144&amp;$W$2,BS_CONTROLE[CHAVE],BS_CONTROLE[Quantidade_11],"-")</f>
        <v>1248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50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>
        <f>IF(SP_NORTE!B151="","*",SP_NORTE!B151)</f>
        <v>46091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TMI-ZEB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DESLOCAMENTO</v>
      </c>
      <c r="I150" s="149" t="str">
        <f>IF(SP_NORTE!H153="","*",SP_NORTE!H153)</f>
        <v>ZECPAT2</v>
      </c>
      <c r="J150" s="149" t="str">
        <f>IF(SP_NORTE!I153="","*",SP_NORTE!I153)</f>
        <v>ZEH2</v>
      </c>
      <c r="K150" s="142" t="str">
        <f>IF(SP_NORTE!M153="","*",SP_NORTE!M153)</f>
        <v>ZEC-ZEH</v>
      </c>
      <c r="L150" s="142" t="str">
        <f>IF(SP_NORTE!N153="","*",SP_NORTE!N153)</f>
        <v>ZECZEH</v>
      </c>
      <c r="M150" s="143">
        <f>IF(SP_NORTE!J153="","*",SP_NORTE!J153)</f>
        <v>73</v>
      </c>
      <c r="N150" s="148">
        <f>IF(SP_NORTE!K153="","*",SP_NORTE!K153)</f>
        <v>262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4.1666666666666664E-2</v>
      </c>
      <c r="R150" s="149" t="str">
        <f>IF(SP_NORTE!Q153="","*",CONCATENATE(SP_NORTE!Q153," ",SP_NORTE!R153))</f>
        <v>1 BINÁRIO</v>
      </c>
      <c r="S150" s="149" t="str">
        <f>IF(SP_NORTE!V153="","*",SP_NORTE!V153)</f>
        <v>Antonioni</v>
      </c>
      <c r="T150" s="149" t="str">
        <f>IF(SP_NORTE!W153="","*",SP_NORTE!W153)</f>
        <v>Deslocamento para ZPN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0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>
        <f>IF(SP_NORTE!B156="","*",SP_NORTE!B156)</f>
        <v>46091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>
        <f>IF(SP_NORTE!B157="","*",SP_NORTE!B157)</f>
        <v>46091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>
        <f>IF(SP_NORTE!B158="","*",SP_NORTE!B158)</f>
        <v>46091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>
        <f>IF(SP_NORTE!B159="","*",SP_NORTE!B159)</f>
        <v>46091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>
        <f>IF(SP_NORTE!B160="","*",SP_NORTE!B160)</f>
        <v>46091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>
        <f>IF(SP_NORTE!B161="","*",SP_NORTE!B161)</f>
        <v>46091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1181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1182</v>
      </c>
      <c r="D5" s="284"/>
      <c r="E5" s="284"/>
      <c r="F5" s="284"/>
      <c r="G5" s="284"/>
      <c r="H5" s="284"/>
      <c r="I5" s="284"/>
      <c r="J5" s="285"/>
      <c r="K5" s="286" t="s">
        <v>1183</v>
      </c>
      <c r="L5" s="287"/>
      <c r="M5" s="287"/>
      <c r="N5" s="287"/>
      <c r="O5" s="288" t="s">
        <v>1184</v>
      </c>
      <c r="P5" s="289"/>
    </row>
    <row r="6" spans="1:16" s="77" customFormat="1" ht="15" customHeight="1">
      <c r="A6" s="69" t="s">
        <v>1178</v>
      </c>
      <c r="B6" s="78" t="s">
        <v>1177</v>
      </c>
      <c r="C6" s="79" t="s">
        <v>770</v>
      </c>
      <c r="D6" s="80" t="s">
        <v>771</v>
      </c>
      <c r="E6" s="79" t="s">
        <v>1185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1186</v>
      </c>
      <c r="M6" s="83" t="s">
        <v>402</v>
      </c>
      <c r="N6" s="84" t="s">
        <v>765</v>
      </c>
      <c r="O6" s="160" t="s">
        <v>808</v>
      </c>
      <c r="P6" s="136" t="s">
        <v>1187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0</v>
      </c>
      <c r="P98" s="151" t="str">
        <f>IF($A$2=1,IF(SP_NORTE!BJ126="","*",SP_NORTE!BJ126),IF(SP_NORTE!BK126="","*",SP_NORTE!BK126))</f>
        <v>MC1 13h, sem faixa devido vandalismo ZEB-ZVU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TMI-ZEB</v>
      </c>
      <c r="E106" s="86" t="str">
        <f>IF(SP_NORTE!D134="","*",SP_NORTE!D134)</f>
        <v>V88</v>
      </c>
      <c r="F106" s="86" t="str">
        <f>IF(SP_NORTE!H134="","*",SP_NORTE!H134)</f>
        <v>ZECPAT2</v>
      </c>
      <c r="G106" s="86" t="str">
        <f>IF(SP_NORTE!M134="","*",SP_NORTE!M134)</f>
        <v>ZEC-ZEH</v>
      </c>
      <c r="H106" s="119">
        <f>IF(SP_NORTE!K134="","*",SP_NORTE!K134)</f>
        <v>262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ZECPAT2</v>
      </c>
      <c r="L106" s="86" t="str">
        <f>IF(SP_NORTE!AM134="","*",SP_NORTE!AM134)</f>
        <v>ZEC-ZEH</v>
      </c>
      <c r="M106" s="86">
        <f>IF(SP_NORTE!AP134="","*",SP_NORTE!AP134)</f>
        <v>262</v>
      </c>
      <c r="N106" s="86" t="str">
        <f>IF(SP_NORTE!AM134="","*",SP_NORTE!AM134)</f>
        <v>ZEC-ZEH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0.375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>
        <f>IF(SP_NORTE!B151="","*",SP_NORTE!B151)</f>
        <v>46091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TMI-ZEB</v>
      </c>
      <c r="E125" s="86" t="str">
        <f>IF(SP_NORTE!D153="","*",SP_NORTE!D153)</f>
        <v>V88</v>
      </c>
      <c r="F125" s="86" t="str">
        <f>IF(SP_NORTE!H153="","*",SP_NORTE!H153)</f>
        <v>ZECPAT2</v>
      </c>
      <c r="G125" s="86" t="str">
        <f>IF(SP_NORTE!M153="","*",SP_NORTE!M153)</f>
        <v>ZEC-ZEH</v>
      </c>
      <c r="H125" s="119">
        <f>IF(SP_NORTE!K153="","*",SP_NORTE!K153)</f>
        <v>262</v>
      </c>
      <c r="I125" s="116">
        <f>IF(SP_NORTE!O153="","*",SP_NORTE!O153)</f>
        <v>0.54166666666666663</v>
      </c>
      <c r="J125" s="116">
        <f>IF(SP_NORTE!P153="","*",SP_NORTE!P153)</f>
        <v>4.1666666666666664E-2</v>
      </c>
      <c r="K125" s="86" t="str">
        <f>IF(SP_NORTE!AK153="","*",SP_NORTE!AK153)</f>
        <v>ZECPAT2</v>
      </c>
      <c r="L125" s="86" t="str">
        <f>IF(SP_NORTE!AM153="","*",SP_NORTE!AM153)</f>
        <v>ZEC-ZEH</v>
      </c>
      <c r="M125" s="86">
        <f>IF(SP_NORTE!AP153="","*",SP_NORTE!AP153)</f>
        <v>262</v>
      </c>
      <c r="N125" s="86" t="str">
        <f>IF(SP_NORTE!AM153="","*",SP_NORTE!AM153)</f>
        <v>ZEC-ZEH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>
        <f>IF(SP_NORTE!B157="","*",SP_NORTE!B157)</f>
        <v>46091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>
        <f>IF(SP_NORTE!B159="","*",SP_NORTE!B159)</f>
        <v>46091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>
        <f>IF(SP_NORTE!B160="","*",SP_NORTE!B160)</f>
        <v>46091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1188</v>
      </c>
      <c r="C3" s="206" t="s">
        <v>1189</v>
      </c>
      <c r="D3" s="206" t="s">
        <v>1190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1191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1192</v>
      </c>
      <c r="E3" s="167" t="s">
        <v>1193</v>
      </c>
      <c r="F3" s="167" t="s">
        <v>1194</v>
      </c>
      <c r="G3" s="167" t="s">
        <v>1195</v>
      </c>
      <c r="H3" s="167" t="s">
        <v>1196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1197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1198</v>
      </c>
      <c r="C4" s="164" t="s">
        <v>1199</v>
      </c>
      <c r="D4" s="164" t="s">
        <v>1200</v>
      </c>
      <c r="E4" s="164" t="s">
        <v>1201</v>
      </c>
      <c r="F4" s="164" t="s">
        <v>4</v>
      </c>
      <c r="G4" s="164" t="s">
        <v>1202</v>
      </c>
    </row>
    <row r="5" spans="2:7">
      <c r="B5" s="165" t="s">
        <v>1203</v>
      </c>
      <c r="C5" s="165">
        <v>257068</v>
      </c>
      <c r="D5" s="165" t="s">
        <v>1204</v>
      </c>
      <c r="E5" s="165" t="s">
        <v>1205</v>
      </c>
      <c r="F5" s="165" t="s">
        <v>1205</v>
      </c>
      <c r="G5" s="166">
        <v>46296</v>
      </c>
    </row>
    <row r="6" spans="2:7">
      <c r="B6" s="165" t="s">
        <v>1206</v>
      </c>
      <c r="C6" s="165" t="s">
        <v>384</v>
      </c>
      <c r="D6" s="165" t="s">
        <v>384</v>
      </c>
      <c r="E6" s="165" t="s">
        <v>384</v>
      </c>
      <c r="F6" s="165" t="s">
        <v>1207</v>
      </c>
      <c r="G6" s="166" t="s">
        <v>384</v>
      </c>
    </row>
    <row r="7" spans="2:7">
      <c r="B7" s="165" t="s">
        <v>1208</v>
      </c>
      <c r="C7" s="165">
        <v>257472</v>
      </c>
      <c r="D7" s="165" t="s">
        <v>1209</v>
      </c>
      <c r="E7" s="165" t="s">
        <v>1210</v>
      </c>
      <c r="F7" s="165" t="s">
        <v>1210</v>
      </c>
      <c r="G7" s="166">
        <v>45992</v>
      </c>
    </row>
    <row r="8" spans="2:7">
      <c r="B8" s="165" t="s">
        <v>1211</v>
      </c>
      <c r="C8" s="165">
        <v>260307</v>
      </c>
      <c r="D8" s="165" t="s">
        <v>1212</v>
      </c>
      <c r="E8" s="165" t="s">
        <v>1213</v>
      </c>
      <c r="F8" s="165" t="s">
        <v>1210</v>
      </c>
      <c r="G8" s="166">
        <v>46082</v>
      </c>
    </row>
    <row r="9" spans="2:7">
      <c r="B9" s="165" t="s">
        <v>1214</v>
      </c>
      <c r="C9" s="165">
        <v>333033</v>
      </c>
      <c r="D9" s="165" t="s">
        <v>1215</v>
      </c>
      <c r="E9" s="165" t="s">
        <v>1207</v>
      </c>
      <c r="F9" s="165" t="s">
        <v>1216</v>
      </c>
      <c r="G9" s="165" t="s">
        <v>384</v>
      </c>
    </row>
    <row r="10" spans="2:7">
      <c r="B10" s="165" t="s">
        <v>1217</v>
      </c>
      <c r="C10" s="165"/>
      <c r="D10" s="165"/>
      <c r="E10" s="165" t="s">
        <v>1207</v>
      </c>
      <c r="F10" s="165" t="s">
        <v>1216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1218</v>
      </c>
      <c r="C1" s="25" t="s">
        <v>831</v>
      </c>
      <c r="E1" s="25" t="s">
        <v>1181</v>
      </c>
      <c r="G1" s="25" t="s">
        <v>1219</v>
      </c>
      <c r="H1" s="27"/>
      <c r="I1" s="25" t="s">
        <v>1220</v>
      </c>
      <c r="J1" s="27"/>
      <c r="K1" s="25" t="s">
        <v>1221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1222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1223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1224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1225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1226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1227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1228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1130</v>
      </c>
      <c r="B13" s="4" t="s">
        <v>1024</v>
      </c>
      <c r="C13" s="4" t="s">
        <v>1229</v>
      </c>
      <c r="D13" s="4" t="s">
        <v>964</v>
      </c>
      <c r="E13" s="4" t="s">
        <v>1230</v>
      </c>
      <c r="F13" s="4" t="s">
        <v>1231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1232</v>
      </c>
      <c r="N13" s="4" t="s">
        <v>1233</v>
      </c>
      <c r="O13" s="4" t="s">
        <v>1234</v>
      </c>
      <c r="P13" s="4" t="s">
        <v>827</v>
      </c>
      <c r="Q13" s="4" t="s">
        <v>1235</v>
      </c>
      <c r="R13" s="4" t="s">
        <v>991</v>
      </c>
      <c r="S13" s="4" t="s">
        <v>1236</v>
      </c>
      <c r="T13" s="4" t="s">
        <v>1237</v>
      </c>
      <c r="U13" s="4" t="s">
        <v>1238</v>
      </c>
      <c r="V13" s="32" t="s">
        <v>1239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1131</v>
      </c>
      <c r="B14" s="34" t="s">
        <v>1240</v>
      </c>
      <c r="C14" s="34" t="s">
        <v>1241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1242</v>
      </c>
      <c r="J14" s="34" t="s">
        <v>911</v>
      </c>
      <c r="K14" s="34" t="s">
        <v>1029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1243</v>
      </c>
      <c r="R14" s="34" t="s">
        <v>992</v>
      </c>
      <c r="S14" s="34" t="s">
        <v>965</v>
      </c>
      <c r="T14" s="34" t="s">
        <v>965</v>
      </c>
      <c r="U14" s="34" t="s">
        <v>1238</v>
      </c>
      <c r="V14" s="35" t="s">
        <v>1239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1244</v>
      </c>
      <c r="B15" s="34" t="s">
        <v>1025</v>
      </c>
      <c r="C15" s="34" t="str">
        <f>""</f>
        <v/>
      </c>
      <c r="D15" s="34"/>
      <c r="E15" s="34"/>
      <c r="F15" s="34"/>
      <c r="G15" s="34" t="s">
        <v>1245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1065</v>
      </c>
      <c r="S15" s="34" t="s">
        <v>1179</v>
      </c>
      <c r="T15" s="34" t="s">
        <v>1179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1246</v>
      </c>
      <c r="L16" s="34"/>
      <c r="M16" s="34"/>
      <c r="N16" s="34"/>
      <c r="O16" s="34"/>
      <c r="P16" s="34"/>
      <c r="Q16" s="34"/>
      <c r="R16" s="34" t="s">
        <v>1247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1248</v>
      </c>
      <c r="B28" s="30" t="s">
        <v>1249</v>
      </c>
      <c r="C28" s="30" t="s">
        <v>1250</v>
      </c>
      <c r="D28" s="30" t="s">
        <v>1251</v>
      </c>
      <c r="E28" s="30" t="s">
        <v>1252</v>
      </c>
      <c r="F28" s="30" t="s">
        <v>1253</v>
      </c>
      <c r="G28" s="30" t="s">
        <v>1254</v>
      </c>
      <c r="H28" s="30" t="s">
        <v>1255</v>
      </c>
      <c r="I28" s="30" t="s">
        <v>1256</v>
      </c>
      <c r="J28" s="30" t="s">
        <v>1257</v>
      </c>
      <c r="K28" s="30" t="s">
        <v>1258</v>
      </c>
      <c r="L28" s="30" t="s">
        <v>1259</v>
      </c>
      <c r="M28" s="30" t="s">
        <v>1260</v>
      </c>
      <c r="N28" s="30" t="s">
        <v>1261</v>
      </c>
      <c r="O28" s="30" t="s">
        <v>1262</v>
      </c>
      <c r="P28" s="30" t="s">
        <v>1263</v>
      </c>
      <c r="Q28" s="30" t="s">
        <v>1264</v>
      </c>
      <c r="R28" s="30" t="s">
        <v>1265</v>
      </c>
      <c r="S28" s="30" t="s">
        <v>1266</v>
      </c>
      <c r="T28" s="30" t="s">
        <v>1267</v>
      </c>
      <c r="U28" s="30" t="s">
        <v>1268</v>
      </c>
      <c r="V28" s="30" t="s">
        <v>1269</v>
      </c>
      <c r="W28" s="30" t="s">
        <v>1270</v>
      </c>
      <c r="X28" s="30" t="s">
        <v>1271</v>
      </c>
      <c r="Y28" s="30" t="s">
        <v>1272</v>
      </c>
      <c r="Z28" s="30" t="s">
        <v>1273</v>
      </c>
      <c r="AA28" s="30" t="s">
        <v>1274</v>
      </c>
      <c r="AB28" s="30" t="s">
        <v>1275</v>
      </c>
      <c r="AC28" s="30" t="s">
        <v>1276</v>
      </c>
      <c r="AD28" s="30" t="s">
        <v>1277</v>
      </c>
      <c r="AE28" s="30" t="s">
        <v>1278</v>
      </c>
      <c r="AF28" s="30" t="s">
        <v>1279</v>
      </c>
      <c r="AG28" s="30" t="s">
        <v>1280</v>
      </c>
      <c r="AH28" s="30" t="s">
        <v>1281</v>
      </c>
      <c r="AI28" s="30" t="s">
        <v>1282</v>
      </c>
      <c r="AJ28" s="30" t="s">
        <v>1283</v>
      </c>
      <c r="AK28" s="30" t="s">
        <v>1284</v>
      </c>
      <c r="AL28" s="30" t="s">
        <v>1285</v>
      </c>
      <c r="AM28" s="30" t="s">
        <v>1286</v>
      </c>
      <c r="AN28" s="36" t="s">
        <v>1287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1132</v>
      </c>
      <c r="B29" s="34" t="s">
        <v>1288</v>
      </c>
      <c r="C29" s="34" t="s">
        <v>1289</v>
      </c>
      <c r="D29" s="34" t="s">
        <v>1004</v>
      </c>
      <c r="E29" s="34" t="s">
        <v>1025</v>
      </c>
      <c r="F29" s="34" t="s">
        <v>1290</v>
      </c>
      <c r="G29" s="34" t="s">
        <v>966</v>
      </c>
      <c r="H29" s="34" t="s">
        <v>1291</v>
      </c>
      <c r="I29" s="34" t="s">
        <v>880</v>
      </c>
      <c r="J29" s="34" t="s">
        <v>1005</v>
      </c>
      <c r="K29" s="34" t="s">
        <v>1005</v>
      </c>
      <c r="L29" s="34" t="s">
        <v>1292</v>
      </c>
      <c r="M29" s="34" t="s">
        <v>931</v>
      </c>
      <c r="N29" s="34" t="s">
        <v>1293</v>
      </c>
      <c r="O29" s="34" t="s">
        <v>1294</v>
      </c>
      <c r="P29" s="34" t="s">
        <v>1295</v>
      </c>
      <c r="Q29" s="34" t="s">
        <v>1296</v>
      </c>
      <c r="R29" s="34" t="s">
        <v>1297</v>
      </c>
      <c r="S29" s="34" t="s">
        <v>1079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1298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1299</v>
      </c>
      <c r="AD29" s="34" t="s">
        <v>1300</v>
      </c>
      <c r="AE29" s="34" t="s">
        <v>993</v>
      </c>
      <c r="AF29" s="34" t="s">
        <v>1065</v>
      </c>
      <c r="AG29" s="34" t="s">
        <v>1247</v>
      </c>
      <c r="AH29" s="34" t="s">
        <v>1301</v>
      </c>
      <c r="AI29" s="34" t="s">
        <v>1302</v>
      </c>
      <c r="AJ29" s="34" t="s">
        <v>1005</v>
      </c>
      <c r="AK29" s="34" t="s">
        <v>1302</v>
      </c>
      <c r="AL29" s="34" t="s">
        <v>1005</v>
      </c>
      <c r="AM29" s="34" t="s">
        <v>1238</v>
      </c>
      <c r="AN29" s="35" t="s">
        <v>1239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1132</v>
      </c>
      <c r="B30" s="34"/>
      <c r="C30" s="34"/>
      <c r="D30" s="34" t="s">
        <v>1245</v>
      </c>
      <c r="E30" s="34"/>
      <c r="F30" s="34" t="s">
        <v>1303</v>
      </c>
      <c r="G30" s="34" t="s">
        <v>1304</v>
      </c>
      <c r="H30" s="34" t="s">
        <v>1305</v>
      </c>
      <c r="I30" s="34" t="s">
        <v>1306</v>
      </c>
      <c r="J30" s="34"/>
      <c r="K30" s="34"/>
      <c r="L30" s="34" t="s">
        <v>1307</v>
      </c>
      <c r="M30" s="34" t="s">
        <v>874</v>
      </c>
      <c r="N30" s="34" t="s">
        <v>880</v>
      </c>
      <c r="O30" s="34" t="s">
        <v>946</v>
      </c>
      <c r="P30" s="34" t="s">
        <v>1308</v>
      </c>
      <c r="Q30" s="34" t="s">
        <v>856</v>
      </c>
      <c r="R30" s="34"/>
      <c r="S30" s="34" t="s">
        <v>1296</v>
      </c>
      <c r="T30" s="34" t="s">
        <v>1309</v>
      </c>
      <c r="U30" s="34" t="s">
        <v>880</v>
      </c>
      <c r="V30" s="34" t="s">
        <v>1309</v>
      </c>
      <c r="W30" s="34" t="s">
        <v>880</v>
      </c>
      <c r="X30" s="34" t="s">
        <v>1309</v>
      </c>
      <c r="Y30" s="34" t="s">
        <v>880</v>
      </c>
      <c r="Z30" s="34" t="s">
        <v>1309</v>
      </c>
      <c r="AA30" s="34" t="s">
        <v>880</v>
      </c>
      <c r="AB30" s="34"/>
      <c r="AC30" s="34"/>
      <c r="AD30" s="34"/>
      <c r="AE30" s="34" t="s">
        <v>1310</v>
      </c>
      <c r="AF30" s="34"/>
      <c r="AG30" s="34"/>
      <c r="AH30" s="34"/>
      <c r="AI30" s="34" t="s">
        <v>1311</v>
      </c>
      <c r="AJ30" s="34" t="s">
        <v>1312</v>
      </c>
      <c r="AK30" s="34" t="s">
        <v>1311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1313</v>
      </c>
      <c r="E31" s="34"/>
      <c r="F31" s="34"/>
      <c r="G31" s="34"/>
      <c r="H31" s="34"/>
      <c r="I31" s="34"/>
      <c r="J31" s="34"/>
      <c r="K31" s="34"/>
      <c r="L31" s="34" t="s">
        <v>1314</v>
      </c>
      <c r="M31" s="34" t="s">
        <v>1315</v>
      </c>
      <c r="N31" s="34" t="s">
        <v>923</v>
      </c>
      <c r="O31" s="34" t="s">
        <v>1316</v>
      </c>
      <c r="P31" s="34" t="s">
        <v>912</v>
      </c>
      <c r="Q31" s="34" t="s">
        <v>1317</v>
      </c>
      <c r="R31" s="34"/>
      <c r="S31" s="34" t="s">
        <v>856</v>
      </c>
      <c r="T31" s="34"/>
      <c r="U31" s="34" t="s">
        <v>1318</v>
      </c>
      <c r="V31" s="34"/>
      <c r="W31" s="34" t="s">
        <v>1318</v>
      </c>
      <c r="X31" s="34"/>
      <c r="Y31" s="34" t="s">
        <v>1318</v>
      </c>
      <c r="Z31" s="34"/>
      <c r="AA31" s="34" t="s">
        <v>1318</v>
      </c>
      <c r="AB31" s="34"/>
      <c r="AC31" s="34"/>
      <c r="AD31" s="34"/>
      <c r="AE31" s="34" t="s">
        <v>1319</v>
      </c>
      <c r="AF31" s="34"/>
      <c r="AG31" s="34"/>
      <c r="AH31" s="34"/>
      <c r="AI31" s="34" t="s">
        <v>1320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1321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1160</v>
      </c>
      <c r="Q32" s="34" t="s">
        <v>1322</v>
      </c>
      <c r="R32" s="34"/>
      <c r="S32" s="34" t="s">
        <v>1317</v>
      </c>
      <c r="T32" s="34"/>
      <c r="U32" s="34" t="s">
        <v>1323</v>
      </c>
      <c r="V32" s="34"/>
      <c r="W32" s="34" t="s">
        <v>1323</v>
      </c>
      <c r="X32" s="34"/>
      <c r="Y32" s="34" t="s">
        <v>1323</v>
      </c>
      <c r="Z32" s="34"/>
      <c r="AA32" s="34" t="s">
        <v>1323</v>
      </c>
      <c r="AB32" s="34"/>
      <c r="AC32" s="34"/>
      <c r="AD32" s="34"/>
      <c r="AE32" s="34"/>
      <c r="AF32" s="34"/>
      <c r="AG32" s="34"/>
      <c r="AH32" s="34"/>
      <c r="AI32" s="34" t="s">
        <v>1314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1324</v>
      </c>
      <c r="E33" s="34"/>
      <c r="F33" s="34"/>
      <c r="G33" s="34"/>
      <c r="H33" s="34"/>
      <c r="I33" s="34"/>
      <c r="J33" s="34"/>
      <c r="K33" s="34"/>
      <c r="L33" s="34" t="s">
        <v>1325</v>
      </c>
      <c r="M33" s="34"/>
      <c r="N33" s="34"/>
      <c r="O33" s="34"/>
      <c r="P33" s="34"/>
      <c r="Q33" s="34" t="s">
        <v>925</v>
      </c>
      <c r="R33" s="34"/>
      <c r="S33" s="34" t="s">
        <v>1322</v>
      </c>
      <c r="T33" s="34"/>
      <c r="U33" s="34" t="s">
        <v>1326</v>
      </c>
      <c r="V33" s="34"/>
      <c r="W33" s="34" t="s">
        <v>1326</v>
      </c>
      <c r="X33" s="34"/>
      <c r="Y33" s="34" t="s">
        <v>1326</v>
      </c>
      <c r="Z33" s="34"/>
      <c r="AA33" s="34" t="s">
        <v>1326</v>
      </c>
      <c r="AB33" s="34"/>
      <c r="AC33" s="34"/>
      <c r="AD33" s="34"/>
      <c r="AE33" s="34"/>
      <c r="AF33" s="34"/>
      <c r="AG33" s="34"/>
      <c r="AH33" s="34"/>
      <c r="AI33" s="34" t="s">
        <v>1325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1327</v>
      </c>
      <c r="M34" s="34"/>
      <c r="N34" s="34"/>
      <c r="O34" s="34"/>
      <c r="P34" s="34"/>
      <c r="Q34" s="34" t="s">
        <v>1328</v>
      </c>
      <c r="R34" s="34"/>
      <c r="S34" s="34" t="s">
        <v>925</v>
      </c>
      <c r="T34" s="34"/>
      <c r="U34" s="34" t="s">
        <v>1329</v>
      </c>
      <c r="V34" s="34"/>
      <c r="W34" s="34" t="s">
        <v>1329</v>
      </c>
      <c r="X34" s="34"/>
      <c r="Y34" s="34" t="s">
        <v>1329</v>
      </c>
      <c r="Z34" s="34"/>
      <c r="AA34" s="34" t="s">
        <v>1329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1330</v>
      </c>
      <c r="M35" s="34"/>
      <c r="N35" s="34"/>
      <c r="O35" s="34"/>
      <c r="P35" s="34"/>
      <c r="Q35" s="34" t="s">
        <v>1331</v>
      </c>
      <c r="R35" s="34"/>
      <c r="S35" s="34" t="s">
        <v>1328</v>
      </c>
      <c r="T35" s="34"/>
      <c r="U35" s="34" t="s">
        <v>1332</v>
      </c>
      <c r="V35" s="34"/>
      <c r="W35" s="34" t="s">
        <v>1332</v>
      </c>
      <c r="X35" s="34"/>
      <c r="Y35" s="34" t="s">
        <v>1332</v>
      </c>
      <c r="Z35" s="34"/>
      <c r="AA35" s="34" t="s">
        <v>1332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1118</v>
      </c>
      <c r="R36" s="34"/>
      <c r="S36" s="34" t="s">
        <v>1331</v>
      </c>
      <c r="T36" s="34"/>
      <c r="U36" s="34" t="s">
        <v>1333</v>
      </c>
      <c r="V36" s="34"/>
      <c r="W36" s="34" t="s">
        <v>1333</v>
      </c>
      <c r="X36" s="34"/>
      <c r="Y36" s="34" t="s">
        <v>1333</v>
      </c>
      <c r="Z36" s="34"/>
      <c r="AA36" s="34" t="s">
        <v>1333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1334</v>
      </c>
      <c r="R37" s="34"/>
      <c r="S37" s="34" t="s">
        <v>1118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1335</v>
      </c>
      <c r="R38" s="34"/>
      <c r="S38" s="34" t="s">
        <v>1334</v>
      </c>
      <c r="T38" s="34"/>
      <c r="U38" s="34" t="s">
        <v>1336</v>
      </c>
      <c r="V38" s="34"/>
      <c r="W38" s="34" t="s">
        <v>1336</v>
      </c>
      <c r="X38" s="34"/>
      <c r="Y38" s="34" t="s">
        <v>1336</v>
      </c>
      <c r="Z38" s="34"/>
      <c r="AA38" s="34" t="s">
        <v>1336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1337</v>
      </c>
      <c r="R39" s="37"/>
      <c r="S39" s="37" t="s">
        <v>1335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1338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2026-03-09T12:58:49Z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