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01" documentId="8_{B6337239-1A00-434D-AAD0-422EA1FEB5AE}" xr6:coauthVersionLast="47" xr6:coauthVersionMax="47" xr10:uidLastSave="{AD6D4B09-CC32-4B83-B238-B1CE54AC18DE}"/>
  <bookViews>
    <workbookView xWindow="-120" yWindow="-120" windowWidth="20730" windowHeight="11040" firstSheet="8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9" i="1" l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4" i="1" l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<sst xmlns="http://schemas.openxmlformats.org/spreadsheetml/2006/main" count="6038" uniqueCount="1639">
  <si>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</si>
  <si>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</si>
  <si>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</si>
  <si>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</si>
  <si>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</si>
  <si>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</si>
  <si>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</si>
  <si>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</si>
  <si>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</si>
  <si>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</si>
  <si>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</si>
  <si>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</si>
  <si>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</si>
  <si>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</si>
  <si>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</si>
  <si>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</si>
  <si>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</si>
  <si>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</si>
  <si>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</si>
  <si>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</si>
  <si>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</si>
  <si>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</si>
  <si>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</si>
  <si>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</si>
  <si>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</si>
  <si>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</si>
  <si>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</si>
  <si>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</si>
  <si>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</si>
  <si>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</si>
  <si>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</si>
  <si>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</si>
  <si>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</si>
  <si>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</si>
  <si>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</si>
  <si>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</si>
  <si>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</si>
  <si>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</si>
  <si>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</si>
  <si>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</si>
  <si>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</si>
  <si>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</si>
  <si>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</si>
  <si>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</si>
  <si>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</si>
  <si>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</si>
  <si>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</si>
  <si>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</si>
  <si>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</si>
  <si>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</si>
  <si>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</si>
  <si>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</si>
  <si>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</si>
  <si>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</si>
  <si>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</si>
  <si>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</si>
  <si>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</si>
  <si>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</si>
  <si>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</si>
  <si>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</si>
  <si>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</si>
  <si>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</si>
  <si>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</si>
  <si>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</si>
  <si>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</si>
  <si>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</si>
  <si>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</si>
  <si>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</si>
  <si>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</si>
  <si>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</si>
  <si>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</si>
  <si>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</si>
  <si>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</si>
  <si>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</si>
  <si>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</si>
  <si>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</si>
  <si>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</si>
  <si>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</si>
  <si>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</si>
  <si>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</si>
  <si>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</si>
  <si>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</si>
  <si>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</si>
  <si>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</si>
  <si>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</si>
  <si>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</si>
  <si>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</si>
  <si>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</si>
  <si>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</si>
  <si>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</si>
  <si>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</si>
  <si>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</si>
  <si>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</si>
  <si>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</si>
  <si>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</si>
  <si>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</si>
  <si>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</si>
  <si>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</si>
  <si>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</si>
  <si>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</si>
  <si>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</si>
  <si>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</si>
  <si>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</si>
  <si>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</si>
  <si>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</si>
  <si>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</si>
  <si>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</si>
  <si>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</si>
  <si>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</si>
  <si>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</si>
  <si>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</si>
  <si>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</si>
  <si>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</si>
  <si>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</si>
  <si>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</si>
  <si>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</si>
  <si>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</si>
  <si>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</si>
  <si>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</si>
  <si>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</si>
  <si>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</si>
  <si>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</si>
  <si>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</si>
  <si>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</si>
  <si>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</si>
  <si>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</si>
  <si>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</si>
  <si>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</si>
  <si>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</si>
  <si>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</si>
  <si>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</si>
  <si>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</si>
  <si>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</si>
  <si>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</si>
  <si>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</si>
  <si>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</si>
  <si>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</si>
  <si>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</si>
  <si>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</si>
  <si>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</si>
  <si>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</si>
  <si>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</si>
  <si>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</si>
  <si>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</si>
  <si>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</si>
  <si>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</si>
  <si>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</si>
  <si>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</si>
  <si>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</si>
  <si>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</si>
  <si>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</si>
  <si>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</si>
  <si>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</si>
  <si>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</si>
  <si>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</si>
  <si>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</si>
  <si>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</si>
  <si>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</si>
  <si>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</si>
  <si>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</si>
  <si>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</si>
  <si>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</si>
  <si>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</si>
  <si>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</si>
  <si>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</si>
  <si>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</si>
  <si>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</si>
  <si>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</si>
  <si>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</si>
  <si>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</si>
  <si>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</si>
  <si>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</si>
  <si>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</si>
  <si>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</si>
  <si>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</si>
  <si>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</si>
  <si>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</si>
  <si>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</si>
  <si>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</si>
  <si>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</si>
  <si>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</si>
  <si>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</si>
  <si>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</si>
  <si>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</si>
  <si>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</si>
  <si>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</si>
  <si>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</si>
  <si>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</si>
  <si>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</si>
  <si>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</si>
  <si>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</si>
  <si>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</si>
  <si>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</si>
  <si>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</si>
  <si>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</si>
  <si>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</si>
  <si>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</si>
  <si>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</si>
  <si>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</si>
  <si>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</si>
  <si>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</si>
  <si>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</si>
  <si>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</si>
  <si>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</si>
  <si>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</si>
  <si>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</si>
  <si>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</si>
  <si>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</si>
  <si>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</si>
  <si>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</si>
  <si>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</si>
  <si>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</si>
  <si>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</si>
  <si>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</si>
  <si>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</si>
  <si>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</si>
  <si>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</si>
  <si>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</si>
  <si>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</si>
  <si>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</si>
  <si>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</si>
  <si>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</si>
  <si>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</si>
  <si>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</si>
  <si>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</si>
  <si>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</si>
  <si>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</si>
  <si>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</si>
  <si>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</si>
  <si>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</si>
  <si>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</si>
  <si>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</si>
  <si>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</si>
  <si>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</si>
  <si>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</si>
  <si>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</si>
  <si>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</si>
  <si>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</si>
  <si>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</si>
  <si>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</si>
  <si>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</si>
  <si>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</si>
  <si>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</si>
  <si>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</si>
  <si>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</si>
  <si>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</si>
  <si>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</si>
  <si>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</si>
  <si>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</si>
  <si>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</si>
  <si>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</si>
  <si>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</si>
  <si>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</si>
  <si>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</si>
  <si>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</si>
  <si>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</si>
  <si>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</si>
  <si>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</si>
  <si>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</si>
  <si>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</si>
  <si>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</si>
  <si>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</si>
  <si>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</si>
  <si>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</si>
  <si>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</si>
  <si>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</si>
  <si>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</si>
  <si>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</si>
  <si>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</si>
  <si>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</si>
  <si>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</si>
  <si>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</si>
  <si>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</si>
  <si>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</si>
  <si>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</si>
  <si>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</si>
  <si>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</si>
  <si>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</si>
  <si>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</si>
  <si>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</si>
  <si>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</si>
  <si>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</si>
  <si>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</si>
  <si>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</si>
  <si>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</si>
  <si>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</si>
  <si>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</si>
  <si>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</si>
  <si>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</si>
  <si>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</si>
  <si>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</si>
  <si>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</si>
  <si>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</si>
  <si>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</si>
  <si>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</si>
  <si>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</si>
  <si>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</si>
  <si>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</si>
  <si>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</si>
  <si>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</si>
  <si>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</si>
  <si>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</si>
  <si>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</si>
  <si>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</si>
  <si>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</si>
  <si>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</si>
  <si>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</si>
  <si>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</si>
  <si>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</si>
  <si>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</si>
  <si>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</si>
  <si>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</si>
  <si>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</si>
  <si>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</si>
  <si>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</si>
  <si>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</si>
  <si>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</si>
  <si>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</si>
  <si>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</si>
  <si>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</si>
  <si>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</si>
  <si>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</si>
  <si>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</si>
  <si>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</si>
  <si>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</si>
  <si>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</si>
  <si>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</si>
  <si>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</si>
  <si>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</si>
  <si>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</si>
  <si>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</si>
  <si>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</si>
  <si>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</si>
  <si>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</si>
  <si>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</si>
  <si>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</si>
  <si>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</si>
  <si>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</si>
  <si>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</si>
  <si>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</si>
  <si>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</si>
  <si>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</si>
  <si>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</si>
  <si>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</si>
  <si>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</si>
  <si>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</si>
  <si>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</si>
  <si>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</si>
  <si>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</si>
  <si>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</si>
  <si>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</si>
  <si>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</si>
  <si>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</si>
  <si>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</si>
  <si>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</si>
  <si>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</si>
  <si>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</si>
  <si>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</si>
  <si>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</si>
  <si>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</si>
  <si>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</si>
  <si>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</si>
  <si>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</si>
  <si>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</si>
  <si>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</si>
  <si>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</si>
  <si>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</si>
  <si>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</si>
  <si>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</si>
  <si>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</si>
  <si>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</si>
  <si>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</si>
  <si>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</si>
  <si>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</si>
  <si>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</si>
  <si>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</si>
  <si>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</si>
  <si>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</si>
  <si>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</si>
  <si>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</si>
  <si>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</si>
  <si>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</si>
  <si>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</si>
  <si>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</si>
  <si>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</si>
  <si>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</si>
  <si>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</si>
  <si>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</si>
  <si>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</si>
  <si>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</si>
  <si>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</si>
  <si>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</si>
  <si>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</si>
  <si>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</si>
  <si>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</si>
  <si>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</si>
  <si>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</si>
  <si>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</si>
  <si>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</si>
  <si>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</si>
  <si>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</si>
  <si>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</si>
  <si>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</si>
  <si>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</si>
  <si>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</si>
  <si>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</si>
  <si>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</si>
  <si>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</si>
  <si>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</si>
  <si>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</si>
  <si>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</si>
  <si>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</si>
  <si>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</si>
  <si>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</si>
  <si>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</si>
  <si>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</si>
  <si>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</si>
  <si>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</si>
  <si>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</si>
  <si>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</si>
  <si>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</si>
  <si>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</si>
  <si>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</si>
  <si>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</si>
  <si>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</si>
  <si>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</si>
  <si>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</si>
  <si>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</si>
  <si>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</si>
  <si>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</si>
  <si>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</si>
  <si>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</si>
  <si>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</si>
  <si>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</si>
  <si>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</si>
  <si>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</si>
  <si>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</si>
  <si>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</si>
  <si>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</si>
  <si>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</si>
  <si>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</si>
  <si>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</si>
  <si>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</si>
  <si>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</si>
  <si>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</si>
  <si>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</si>
  <si>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</si>
  <si>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</si>
  <si>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</si>
  <si>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</si>
  <si>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</si>
  <si>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</si>
  <si>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</si>
  <si>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</si>
  <si>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</si>
  <si>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</si>
  <si>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</si>
  <si>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</si>
  <si>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</si>
  <si>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</si>
  <si>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</si>
  <si>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</si>
  <si>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</si>
  <si>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</si>
  <si>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</si>
  <si>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</si>
  <si>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</si>
  <si>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</si>
  <si>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</si>
  <si>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</si>
  <si>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</si>
  <si>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</si>
  <si>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</si>
  <si>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</si>
  <si>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</si>
  <si>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</si>
  <si>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</si>
  <si>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</si>
  <si>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</si>
  <si>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</si>
  <si>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</si>
  <si>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</si>
  <si>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</si>
  <si>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</si>
  <si>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</si>
  <si>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</si>
  <si>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</si>
  <si>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</si>
  <si>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</si>
  <si>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</si>
  <si>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</si>
  <si>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</si>
  <si>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</si>
  <si>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</si>
  <si>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</si>
  <si>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</si>
  <si>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</si>
  <si>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</si>
  <si>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</si>
  <si>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</si>
  <si>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</si>
  <si>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</si>
  <si>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</si>
  <si>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</si>
  <si>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</si>
  <si>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</si>
  <si>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</si>
  <si>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</si>
  <si>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</si>
  <si>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</si>
  <si>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</si>
  <si>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</si>
  <si>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</si>
  <si>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</si>
  <si>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</si>
  <si>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</si>
  <si>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</si>
  <si>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</si>
  <si>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</si>
  <si>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</si>
  <si>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</si>
  <si>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</si>
  <si>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</si>
  <si>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</si>
  <si>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</si>
  <si>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</si>
  <si>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</si>
  <si>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</si>
  <si>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</si>
  <si>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</si>
  <si>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</si>
  <si>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</si>
  <si>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</si>
  <si>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</si>
  <si>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</si>
  <si>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</si>
  <si>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</si>
  <si>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</si>
  <si>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</si>
  <si>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</si>
  <si>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</si>
  <si>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</si>
  <si>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</si>
  <si>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</si>
  <si>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</si>
  <si>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</si>
  <si>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</si>
  <si>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</si>
  <si>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</si>
  <si>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</si>
  <si>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</si>
  <si>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</si>
  <si>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</si>
  <si>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</si>
  <si>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</si>
  <si>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</si>
  <si>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</si>
  <si>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</si>
  <si>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</si>
  <si>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</si>
  <si>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</si>
  <si>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</si>
  <si>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</si>
  <si>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</si>
  <si>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</si>
  <si>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</si>
  <si>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</si>
  <si>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</si>
  <si>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</si>
  <si>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</si>
  <si>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</si>
  <si>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</si>
  <si>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</si>
  <si>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</si>
  <si>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</si>
  <si>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</si>
  <si>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</si>
  <si>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</si>
  <si>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</si>
  <si>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</si>
  <si>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</si>
  <si>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</si>
  <si>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</si>
  <si>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</si>
  <si>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</si>
  <si>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</si>
  <si>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</si>
  <si>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</si>
  <si>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</si>
  <si>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</si>
  <si>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</si>
  <si>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</si>
  <si>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</si>
  <si>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</si>
  <si>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</si>
  <si>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</si>
  <si>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</si>
  <si>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</si>
  <si>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</si>
  <si>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</si>
  <si>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</si>
  <si>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</si>
  <si>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</si>
  <si>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</si>
  <si>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</si>
  <si>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</si>
  <si>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</si>
  <si>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</si>
  <si>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</si>
  <si>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</si>
  <si>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</si>
  <si>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</si>
  <si>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</si>
  <si>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</si>
  <si>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</si>
  <si>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</si>
  <si>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</si>
  <si>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</si>
  <si>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</si>
  <si>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</si>
  <si>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</si>
  <si>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</si>
  <si>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</si>
  <si>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</si>
  <si>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</si>
  <si>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</si>
  <si>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</si>
  <si>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</si>
  <si>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</si>
  <si>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</si>
  <si>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</si>
  <si>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</si>
  <si>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</si>
  <si>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</si>
  <si>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</si>
  <si>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</si>
  <si>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</si>
  <si>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</si>
  <si>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</si>
  <si>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</si>
  <si>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</si>
  <si>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</si>
  <si>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</si>
  <si>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</si>
  <si>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</si>
  <si>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</si>
  <si>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</si>
  <si>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</si>
  <si>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</si>
  <si>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</si>
  <si>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</si>
  <si>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</si>
  <si>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</si>
  <si>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</si>
  <si>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</si>
  <si>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</si>
  <si>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</si>
  <si>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</si>
  <si>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</si>
  <si>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</si>
  <si>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</si>
  <si>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</si>
  <si>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</si>
  <si>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</si>
  <si>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</si>
  <si>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</si>
  <si>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</si>
  <si>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</si>
  <si>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</si>
  <si>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</si>
  <si>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</si>
  <si>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</si>
  <si>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</si>
  <si>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</si>
  <si>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</si>
  <si>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</si>
  <si>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</si>
  <si>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</si>
  <si>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</si>
  <si>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</si>
  <si>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</si>
  <si>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</si>
  <si>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</si>
  <si>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</si>
  <si>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</si>
  <si>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</si>
  <si>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</si>
  <si>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</si>
  <si>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</si>
  <si>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</si>
  <si>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</si>
  <si>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</si>
  <si>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</si>
  <si>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</si>
  <si>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</si>
  <si>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</si>
  <si>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</si>
  <si>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</si>
  <si>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</si>
  <si>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</si>
  <si>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</si>
  <si>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</si>
  <si>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</si>
  <si>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</si>
  <si>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</si>
  <si>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</si>
  <si>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</si>
  <si>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</si>
  <si>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</si>
  <si>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</si>
  <si>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</si>
  <si>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</si>
  <si>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</si>
  <si>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</si>
  <si>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</si>
  <si>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</si>
  <si>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</si>
  <si>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</si>
  <si>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</si>
  <si>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</si>
  <si>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</si>
  <si>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</si>
  <si>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</si>
  <si>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</si>
  <si>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</si>
  <si>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</si>
  <si>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</si>
  <si>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</si>
  <si>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</si>
  <si>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</si>
  <si>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</si>
  <si>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</si>
  <si>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</si>
  <si>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</si>
  <si>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</si>
  <si>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</si>
  <si>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</si>
  <si>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</si>
  <si>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</si>
  <si>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</si>
  <si>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</si>
  <si>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</si>
  <si>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</si>
  <si>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</si>
  <si>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</si>
  <si>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</si>
  <si>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</si>
  <si>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</si>
  <si>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</si>
  <si>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</si>
  <si>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</si>
  <si>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</si>
  <si>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</si>
  <si>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</si>
  <si>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</si>
  <si>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</si>
  <si>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</si>
  <si>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</si>
  <si>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</si>
  <si>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</si>
  <si>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</si>
  <si>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</si>
  <si>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</si>
  <si>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</si>
  <si>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</si>
  <si>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</si>
  <si>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</si>
  <si>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</si>
  <si>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</si>
  <si>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</si>
  <si>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</si>
  <si>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</si>
  <si>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</si>
  <si>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</si>
  <si>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</si>
  <si>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</si>
  <si>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</si>
  <si>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</si>
  <si>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</si>
  <si>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</si>
  <si>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</si>
  <si>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</si>
  <si>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</si>
  <si>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</si>
  <si>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</si>
  <si>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</si>
  <si>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</si>
  <si>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</si>
  <si>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</si>
  <si>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</si>
  <si>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</si>
  <si>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</si>
  <si>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</si>
  <si>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</si>
  <si>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</si>
  <si>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</si>
  <si>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</si>
  <si>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</si>
  <si>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</si>
  <si>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</si>
  <si>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</si>
  <si>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</si>
  <si>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</si>
  <si>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</si>
  <si>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</si>
  <si>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</si>
  <si>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</si>
  <si>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</si>
  <si>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</si>
  <si>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</si>
  <si>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</si>
  <si>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</si>
  <si>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</si>
  <si>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</si>
  <si>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</si>
  <si>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</si>
  <si>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</si>
  <si>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</si>
  <si>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</si>
  <si>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</si>
  <si>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</si>
  <si>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</si>
  <si>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</si>
  <si>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</si>
  <si>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</si>
  <si>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</si>
  <si>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</si>
  <si>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</si>
  <si>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</si>
  <si>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</si>
  <si>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</si>
  <si>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</si>
  <si>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</si>
  <si>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</si>
  <si>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</si>
  <si>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</si>
  <si>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</si>
  <si>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</si>
  <si>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</si>
  <si>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</si>
  <si>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</si>
  <si>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</si>
  <si>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</si>
  <si>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</si>
  <si>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</si>
  <si>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</si>
  <si>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</si>
  <si>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</si>
  <si>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</si>
  <si>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</si>
  <si>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</si>
  <si>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</si>
  <si>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</si>
  <si>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</si>
  <si>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</si>
  <si>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</si>
  <si>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</si>
  <si>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</si>
  <si>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</si>
  <si>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</si>
  <si>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</si>
  <si>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</si>
  <si>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</si>
  <si>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</si>
  <si>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</si>
  <si>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</si>
  <si>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</si>
  <si>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</si>
  <si>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</si>
  <si>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</si>
  <si>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</si>
  <si>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</si>
  <si>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</si>
  <si>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</si>
  <si>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</si>
  <si>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</si>
  <si>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</si>
  <si>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</si>
  <si>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</si>
  <si>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</si>
  <si>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</si>
  <si>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</si>
  <si>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</si>
  <si>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</si>
  <si>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</si>
  <si>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</si>
  <si>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</si>
  <si>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</si>
  <si>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</si>
  <si>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</si>
  <si>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</si>
  <si>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</si>
  <si>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</si>
  <si>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</si>
  <si>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</si>
  <si>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</si>
  <si>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</si>
  <si>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</si>
  <si>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</si>
  <si>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</si>
  <si>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</si>
  <si>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</si>
  <si>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</si>
  <si>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</si>
  <si>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</si>
  <si>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</si>
  <si>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</si>
  <si>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</si>
  <si>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</si>
  <si>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</si>
  <si>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</si>
  <si>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</si>
  <si>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</si>
  <si>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</si>
  <si>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</si>
  <si>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</si>
  <si>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</si>
  <si>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</si>
  <si>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</si>
  <si>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</si>
  <si>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</si>
  <si>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</si>
  <si>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</si>
  <si>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</si>
  <si>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</si>
  <si>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</si>
  <si>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</si>
  <si>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</si>
  <si>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</si>
  <si>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</si>
  <si>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</si>
  <si>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</si>
  <si>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</si>
  <si>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</si>
  <si>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</si>
  <si>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</si>
  <si>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</si>
  <si>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</si>
  <si>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</si>
  <si>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</si>
  <si>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</si>
  <si>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</si>
  <si>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</si>
  <si>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</si>
  <si>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</si>
  <si>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</si>
  <si>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</si>
  <si>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</si>
  <si>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</si>
  <si>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</si>
  <si>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</si>
  <si>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</si>
  <si>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</si>
  <si>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</si>
  <si>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</si>
  <si>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</si>
  <si>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</si>
  <si>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</si>
  <si>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</si>
  <si>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</si>
  <si>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</si>
  <si>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</si>
  <si>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</si>
  <si>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</si>
  <si>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</si>
  <si>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</si>
  <si>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</si>
  <si>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</si>
  <si>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</si>
  <si>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</si>
  <si>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</si>
  <si>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</si>
  <si>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</si>
  <si>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</si>
  <si>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</si>
  <si>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</si>
  <si>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</si>
  <si>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</si>
  <si>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</si>
  <si>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</si>
  <si>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</si>
  <si>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</si>
  <si>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</si>
  <si>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</si>
  <si>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</si>
  <si>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</si>
  <si>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</si>
  <si>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</si>
  <si>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</si>
  <si>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</si>
  <si>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</si>
  <si>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</si>
  <si>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</si>
  <si>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</si>
  <si>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</si>
  <si>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</si>
  <si>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</si>
  <si>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</si>
  <si>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</si>
  <si>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</si>
  <si>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</si>
  <si>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</si>
  <si>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</si>
  <si>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</si>
  <si>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</si>
  <si>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</si>
  <si>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</si>
  <si>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</si>
  <si>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</si>
  <si>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</si>
  <si>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</si>
  <si>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</si>
  <si>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</si>
  <si>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</si>
  <si>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</si>
  <si>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</si>
  <si>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</si>
  <si>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</si>
  <si>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</si>
  <si>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</si>
  <si>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</si>
  <si>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</si>
  <si>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</si>
  <si>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</si>
  <si>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</si>
  <si>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</si>
  <si>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</si>
  <si>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</si>
  <si>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</si>
  <si>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</si>
  <si>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</si>
  <si>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</si>
  <si>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</si>
  <si>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</si>
  <si>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</si>
  <si>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</si>
  <si>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</si>
  <si>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</si>
  <si>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</si>
  <si>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</si>
  <si>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</si>
  <si>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</si>
  <si>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</si>
  <si>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</si>
  <si>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</si>
  <si>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</si>
  <si>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</si>
  <si>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</si>
  <si>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</si>
  <si>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</si>
  <si>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</si>
  <si>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</si>
  <si>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</si>
  <si>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</si>
  <si>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</si>
  <si>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</si>
  <si>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</si>
  <si>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</si>
  <si>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</si>
  <si>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</si>
  <si>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</si>
  <si>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</si>
  <si>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</si>
  <si>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</si>
  <si>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</si>
  <si>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</si>
  <si>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</si>
  <si>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</si>
  <si>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</si>
  <si>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</si>
  <si>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</si>
  <si>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</si>
  <si>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</si>
  <si>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</si>
  <si>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</si>
  <si>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</si>
  <si>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</si>
  <si>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</si>
  <si>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</si>
  <si>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</si>
  <si>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</si>
  <si>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</si>
  <si>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</si>
  <si>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</si>
  <si>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</si>
  <si>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</si>
  <si>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</si>
  <si>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</si>
  <si>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</si>
  <si>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</si>
  <si>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</si>
  <si>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</si>
  <si>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</si>
  <si>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</si>
  <si>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</si>
  <si>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</si>
  <si>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</si>
  <si>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</si>
  <si>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</si>
  <si>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</si>
  <si>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</si>
  <si>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</si>
  <si>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</si>
  <si>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</si>
  <si>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</si>
  <si>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</si>
  <si>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</si>
  <si>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</si>
  <si>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</si>
  <si>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</si>
  <si>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</si>
  <si>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</si>
  <si>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</si>
  <si>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</si>
  <si>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</si>
  <si>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</si>
  <si>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</si>
  <si>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</si>
  <si>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</si>
  <si>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</si>
  <si>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</si>
  <si>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</si>
  <si>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</si>
  <si>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</si>
  <si>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</si>
  <si>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</si>
  <si>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</si>
  <si>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</si>
  <si>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</si>
  <si>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</si>
  <si>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</si>
  <si>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</si>
  <si>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</si>
  <si>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</si>
  <si>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</si>
  <si>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</si>
  <si>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</si>
  <si>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</si>
  <si>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</si>
  <si>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</si>
  <si>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</si>
  <si>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</si>
  <si>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</si>
  <si>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</si>
  <si>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</si>
  <si>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</si>
  <si>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</si>
  <si>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</si>
  <si>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</si>
  <si>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</si>
  <si>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</si>
  <si>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</si>
  <si>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</si>
  <si>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</si>
  <si>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</si>
  <si>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</si>
  <si>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</si>
  <si>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</si>
  <si>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</si>
  <si>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</si>
  <si>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</si>
  <si>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</si>
  <si>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</si>
  <si>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</si>
  <si>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</si>
  <si>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</si>
  <si>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</si>
  <si>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</si>
  <si>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</si>
  <si>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</si>
  <si>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</si>
  <si>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</si>
  <si>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</si>
  <si>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</si>
  <si>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</si>
  <si>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</si>
  <si>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</si>
  <si>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</si>
  <si>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</si>
  <si>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</si>
  <si>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</si>
  <si>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</si>
  <si>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</si>
  <si>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</si>
  <si>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</si>
  <si>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</si>
  <si>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</si>
  <si>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</si>
  <si>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</si>
  <si>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</si>
  <si>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</si>
  <si>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</si>
  <si>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</si>
  <si>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</si>
  <si>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</si>
  <si>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</si>
  <si>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</si>
  <si>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</si>
  <si>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</si>
  <si>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</si>
  <si>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</si>
  <si>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</si>
  <si>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</si>
  <si>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</si>
  <si>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</si>
  <si>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</si>
  <si>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</si>
  <si>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</si>
  <si>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</si>
  <si>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</si>
  <si>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</si>
  <si>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</si>
  <si>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</si>
  <si>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</si>
  <si>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</si>
  <si>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</si>
  <si>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</si>
  <si>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</si>
  <si>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</si>
  <si>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</si>
  <si>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</si>
  <si>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</si>
  <si>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</si>
  <si>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</si>
  <si>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</si>
  <si>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</si>
  <si>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</si>
  <si>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</si>
  <si>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</si>
  <si>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</si>
  <si>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</si>
  <si>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</si>
  <si>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</si>
  <si>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</si>
  <si>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</si>
  <si>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</si>
  <si>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</si>
  <si>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</si>
  <si>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</si>
  <si>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</si>
  <si>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</si>
  <si>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</si>
  <si>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</si>
  <si>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</si>
  <si>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</si>
  <si>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</si>
  <si>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</si>
  <si>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</si>
  <si>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</si>
  <si>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</si>
  <si>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</si>
  <si>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</si>
  <si>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</si>
  <si>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</si>
  <si>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</si>
  <si>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</si>
  <si>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</si>
  <si>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</si>
  <si>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</si>
  <si>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</si>
  <si>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</si>
  <si>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</si>
  <si>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</si>
  <si>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</si>
  <si>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</si>
  <si>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</si>
  <si>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</si>
  <si>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</si>
  <si>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</si>
  <si>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</si>
  <si>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</si>
  <si>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</si>
  <si>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</si>
  <si>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</si>
  <si>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</si>
  <si>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</si>
  <si>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</si>
  <si>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</si>
  <si>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</si>
  <si>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</si>
  <si>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</si>
  <si>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</si>
  <si>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</si>
  <si>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</si>
  <si>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</si>
  <si>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</si>
  <si>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</si>
  <si>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</si>
  <si>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</si>
  <si>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</si>
  <si>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</si>
  <si>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</si>
  <si>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</si>
  <si>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</si>
  <si>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</si>
  <si>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</si>
  <si>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</si>
  <si>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</si>
  <si>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</si>
  <si>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</si>
  <si>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</si>
  <si>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</si>
  <si>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</si>
  <si>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</si>
  <si>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</si>
  <si>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</si>
  <si>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</si>
  <si>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</si>
  <si>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</si>
  <si>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</si>
  <si>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</si>
  <si>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</si>
  <si>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</si>
  <si>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</si>
  <si>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</si>
  <si>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</si>
  <si>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</si>
  <si>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</si>
  <si>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</si>
  <si>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</si>
  <si>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</si>
  <si>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</si>
  <si>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</si>
  <si>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</si>
  <si>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</si>
  <si>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</si>
  <si>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</si>
  <si>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</si>
  <si>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</si>
  <si>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</si>
  <si>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</si>
  <si>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</si>
  <si>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</si>
  <si>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</si>
  <si>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</si>
  <si>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</si>
  <si>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</si>
  <si>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</si>
  <si>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</si>
  <si>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</si>
  <si>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</si>
  <si>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</si>
  <si>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</si>
  <si>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</si>
  <si>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</si>
  <si>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</si>
  <si>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</si>
  <si>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</si>
  <si>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</si>
  <si>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</si>
  <si>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</si>
  <si>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</si>
  <si>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</si>
  <si>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</si>
  <si>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</si>
  <si>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</si>
  <si>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</si>
  <si>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</si>
  <si>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</si>
  <si>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</si>
  <si>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</si>
  <si>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</si>
  <si>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</si>
  <si>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</si>
  <si>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</si>
  <si>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</si>
  <si>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</si>
  <si>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</si>
  <si>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</si>
  <si>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</si>
  <si>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</si>
  <si>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</si>
  <si>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</si>
  <si>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</si>
  <si>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</si>
  <si>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</si>
  <si>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</si>
  <si>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</si>
  <si>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</si>
  <si>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</si>
  <si>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</si>
  <si>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</si>
  <si>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</si>
  <si>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</si>
  <si>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</si>
  <si>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</si>
  <si>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</si>
  <si>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</si>
  <si>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</si>
  <si>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</si>
  <si>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</si>
  <si>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</si>
  <si>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</si>
  <si>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</si>
  <si>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</si>
  <si>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</si>
  <si>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</si>
  <si>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</si>
  <si>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</si>
  <si>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</si>
  <si>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</si>
  <si>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</si>
  <si>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</si>
  <si>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</si>
  <si>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</si>
  <si>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</si>
  <si>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</si>
  <si>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</si>
  <si>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</si>
  <si>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</si>
  <si>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</si>
  <si>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</si>
  <si>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</si>
  <si>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</si>
  <si>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</si>
  <si>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</si>
  <si>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</si>
  <si>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</si>
  <si>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</si>
  <si>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</si>
  <si>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</si>
  <si>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</si>
  <si>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</si>
  <si>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</si>
  <si>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</si>
  <si>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</si>
  <si>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</si>
  <si>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</si>
  <si>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</si>
  <si>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</si>
  <si>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</si>
  <si>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</si>
  <si>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</si>
  <si>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</si>
  <si>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</si>
  <si>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</si>
  <si>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</si>
  <si>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</si>
  <si>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</si>
  <si>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</si>
  <si>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</si>
  <si>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</si>
  <si>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</si>
  <si>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</si>
  <si>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</si>
  <si>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</si>
  <si>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</si>
  <si>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</si>
  <si>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</si>
  <si>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</si>
  <si>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</si>
  <si>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</si>
  <si>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</si>
  <si>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</si>
  <si>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</si>
  <si>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</si>
  <si>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</si>
  <si>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</si>
  <si>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</si>
  <si>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</si>
  <si>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</si>
  <si>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</si>
  <si>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</si>
  <si>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</si>
  <si>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</si>
  <si>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</si>
  <si>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</si>
  <si>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</si>
  <si>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</si>
  <si>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</si>
  <si>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</si>
  <si>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</si>
  <si>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</si>
  <si>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</si>
  <si>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</si>
  <si>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</si>
  <si>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</si>
  <si>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</si>
  <si>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</si>
  <si>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</si>
  <si>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</si>
  <si>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</si>
  <si>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</si>
  <si>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</si>
  <si>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</si>
  <si>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</si>
  <si>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</si>
  <si>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</si>
  <si>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</si>
  <si>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</si>
  <si>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</si>
  <si>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</si>
  <si>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</si>
  <si>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</si>
  <si>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</si>
  <si>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</si>
  <si>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</si>
  <si>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</si>
  <si>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</si>
  <si>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</si>
  <si>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</si>
  <si>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</si>
  <si>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</si>
  <si>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</si>
  <si>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</si>
  <si>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</si>
  <si>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</si>
  <si>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</si>
  <si>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</si>
  <si>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</si>
  <si>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</si>
  <si>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</si>
  <si>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</si>
  <si>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</si>
  <si>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</si>
  <si>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</si>
  <si>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</si>
  <si>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</si>
  <si>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</si>
  <si>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</si>
  <si>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</si>
  <si>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</si>
  <si>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</si>
  <si>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</si>
  <si>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</si>
  <si>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</si>
  <si>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</si>
  <si>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</si>
  <si>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</si>
  <si>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</si>
  <si>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</si>
  <si>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</si>
  <si>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</si>
  <si>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</si>
  <si>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</si>
  <si>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</si>
  <si>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</si>
  <si>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</si>
  <si>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</si>
  <si>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</si>
  <si>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</si>
  <si>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</si>
  <si>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</si>
  <si>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</si>
  <si>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</si>
  <si>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</si>
  <si>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</si>
  <si>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</si>
  <si>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</si>
  <si>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</si>
  <si>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</si>
  <si>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</si>
  <si>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</si>
  <si>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</si>
  <si>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</si>
  <si>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</si>
  <si>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</si>
  <si>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</si>
  <si>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</si>
  <si>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</si>
  <si>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</si>
  <si>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</si>
  <si>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</si>
  <si>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</si>
  <si>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</si>
  <si>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</si>
  <si>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</si>
  <si>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 xml:space="preserve">TIQ </t>
  </si>
  <si>
    <t xml:space="preserve">Desacarga de pedra </t>
  </si>
  <si>
    <t>TCS-TIN</t>
  </si>
  <si>
    <t>TCSTIN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</si>
  <si>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</si>
  <si>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</si>
  <si>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</si>
  <si>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</si>
  <si>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</si>
  <si>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</si>
  <si>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</si>
  <si>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TAP-TIN</t>
  </si>
  <si>
    <t>TAPTIN</t>
  </si>
  <si>
    <t>Douglas</t>
  </si>
  <si>
    <t>Deslocamento de TAP para TIN</t>
  </si>
  <si>
    <t>ZIQ</t>
  </si>
  <si>
    <t>Vieira</t>
  </si>
  <si>
    <t>Teste V97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</si>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</sst>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G1" activePane="topRight" state="frozen"/>
      <selection pane="topRight" activeCell="F788" sqref="F78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1558</v>
      </c>
      <c r="BK150" s="14" t="s">
        <v>1558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 t="s">
        <v>1566</v>
      </c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1567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1568</v>
      </c>
      <c r="X164" s="152" t="s">
        <v>1005</v>
      </c>
      <c r="Y164" s="129"/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1569</v>
      </c>
      <c r="N168" s="149" t="s">
        <v>1570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1571</v>
      </c>
      <c r="W170" s="135" t="s">
        <v>1328</v>
      </c>
      <c r="X170" s="152" t="s">
        <v>1005</v>
      </c>
      <c r="Y170" s="129"/>
      <c r="Z170" s="129"/>
      <c r="AA170" s="71" t="s">
        <v>1572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>
      <c r="A171" s="44" t="str">
        <f t="shared" si="12"/>
        <v>V4846069</v>
      </c>
      <c r="B171" s="133">
        <v>46069</v>
      </c>
      <c r="C171" s="7">
        <f>IF(BS_CONTROLE[[#This Row],[DATA]]="","",WEEKNUM(BS_CONTROLE[[#This Row],[DATA]]))</f>
        <v>8</v>
      </c>
      <c r="D171" s="236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1573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1574</v>
      </c>
      <c r="N171" s="149" t="s">
        <v>1575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1576</v>
      </c>
      <c r="W171" s="135" t="s">
        <v>1577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Produção e Intervalo</v>
      </c>
      <c r="BR171" s="15">
        <f t="shared" si="14"/>
        <v>0</v>
      </c>
      <c r="BS171" s="15">
        <f t="shared" si="15"/>
        <v>0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1578</v>
      </c>
      <c r="N173" s="149" t="s">
        <v>1579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1580</v>
      </c>
      <c r="W173" s="135" t="s">
        <v>1581</v>
      </c>
      <c r="X173" s="152" t="s">
        <v>1005</v>
      </c>
      <c r="Y173" s="129"/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1582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1583</v>
      </c>
      <c r="W174" s="135" t="s">
        <v>1584</v>
      </c>
      <c r="X174" s="152" t="s">
        <v>1005</v>
      </c>
      <c r="Y174" s="129"/>
      <c r="Z174" s="129"/>
      <c r="AA174" s="71">
        <v>1</v>
      </c>
      <c r="AB174" s="59" t="s">
        <v>997</v>
      </c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1585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1586</v>
      </c>
      <c r="E3" s="186" t="s">
        <v>1587</v>
      </c>
      <c r="F3" s="186" t="s">
        <v>1588</v>
      </c>
      <c r="G3" s="186" t="s">
        <v>1589</v>
      </c>
      <c r="H3" s="186" t="s">
        <v>1590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1591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1592</v>
      </c>
      <c r="D12" s="187">
        <v>9049</v>
      </c>
      <c r="E12" s="188">
        <v>46044</v>
      </c>
      <c r="F12" s="190" t="s">
        <v>1593</v>
      </c>
      <c r="G12" s="187" t="s">
        <v>1594</v>
      </c>
      <c r="H12" s="187"/>
    </row>
    <row r="13" spans="3:8">
      <c r="C13" s="187" t="s">
        <v>1592</v>
      </c>
      <c r="D13" s="187">
        <v>9044</v>
      </c>
      <c r="E13" s="188">
        <v>46044</v>
      </c>
      <c r="F13" s="190" t="s">
        <v>1595</v>
      </c>
      <c r="G13" s="187" t="s">
        <v>1596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1597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1597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1598</v>
      </c>
      <c r="C2" s="83" t="s">
        <v>1196</v>
      </c>
      <c r="D2" s="83" t="s">
        <v>1198</v>
      </c>
      <c r="E2" s="83" t="s">
        <v>1599</v>
      </c>
      <c r="F2" s="83" t="s">
        <v>1600</v>
      </c>
      <c r="G2" s="83" t="s">
        <v>1601</v>
      </c>
      <c r="H2" s="83" t="s">
        <v>1602</v>
      </c>
      <c r="I2" s="83" t="s">
        <v>1603</v>
      </c>
      <c r="J2" s="83" t="s">
        <v>1604</v>
      </c>
      <c r="K2" s="109" t="s">
        <v>1605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>
        <f>IF(FN_MC!B171="","*",FN_MC!B171)</f>
        <v>46069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*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A157" sqref="A15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1606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1607</v>
      </c>
      <c r="B3" s="91" t="s">
        <v>1608</v>
      </c>
      <c r="C3" s="91" t="s">
        <v>7</v>
      </c>
      <c r="D3" s="92" t="s">
        <v>1211</v>
      </c>
      <c r="E3" s="92" t="s">
        <v>366</v>
      </c>
      <c r="F3" s="92" t="s">
        <v>1609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1610</v>
      </c>
      <c r="T3" s="94" t="s">
        <v>1214</v>
      </c>
      <c r="U3" s="90">
        <f ca="1">TODAY()-1</f>
        <v>46067</v>
      </c>
      <c r="V3" s="90">
        <f ca="1">U3-1</f>
        <v>46066</v>
      </c>
      <c r="W3" s="90">
        <f ca="1">V3-1</f>
        <v>46065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3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4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3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857</v>
      </c>
      <c r="W22" s="98">
        <f ca="1">_xlfn.XLOOKUP(G22&amp;$W$3,BS_CONTROLE[CHAVE],BS_CONTROLE[Quantidade_11],"-")</f>
        <v>15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14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3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857</v>
      </c>
      <c r="W34" s="98">
        <f ca="1">_xlfn.XLOOKUP(G34&amp;$W$3,BS_CONTROLE[CHAVE],BS_CONTROLE[Quantidade_11],"-")</f>
        <v>15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250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3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857</v>
      </c>
      <c r="W47" s="98">
        <f ca="1">_xlfn.XLOOKUP(G47&amp;$W$3,BS_CONTROLE[CHAVE],BS_CONTROLE[Quantidade_11],"-")</f>
        <v>15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250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1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3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250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857</v>
      </c>
      <c r="W59" s="98">
        <f ca="1">_xlfn.XLOOKUP(G59&amp;$W$3,BS_CONTROLE[CHAVE],BS_CONTROLE[Quantidade_11],"-")</f>
        <v>15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1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3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>
        <f ca="1">_xlfn.XLOOKUP(G67&amp;$W$3,BS_CONTROLE[CHAVE],BS_CONTROLE[Quantidade_11],"-")</f>
        <v>1525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>
        <f ca="1">_xlfn.XLOOKUP(G69&amp;$W$3,BS_CONTROLE[CHAVE],BS_CONTROLE[Quantidade_11],"-")</f>
        <v>1525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3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250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857</v>
      </c>
      <c r="W77" s="98">
        <f ca="1">_xlfn.XLOOKUP(G77&amp;$W$3,BS_CONTROLE[CHAVE],BS_CONTROLE[Quantidade_11],"-")</f>
        <v>15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>
        <f ca="1">_xlfn.XLOOKUP(G78&amp;$W$3,BS_CONTROLE[CHAVE],BS_CONTROLE[Quantidade_11],"-")</f>
        <v>1525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1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27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3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857</v>
      </c>
      <c r="W90" s="98">
        <f ca="1">_xlfn.XLOOKUP(G90&amp;$W$3,BS_CONTROLE[CHAVE],BS_CONTROLE[Quantidade_11],"-")</f>
        <v>15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>
        <f ca="1">_xlfn.XLOOKUP(G92&amp;$W$3,BS_CONTROLE[CHAVE],BS_CONTROLE[Quantidade_11],"-")</f>
        <v>1525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250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4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14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3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250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>
        <f ca="1">_xlfn.XLOOKUP(G106&amp;$W$3,BS_CONTROLE[CHAVE],BS_CONTROLE[Quantidade_11],"-")</f>
        <v>1525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857</v>
      </c>
      <c r="W107" s="98">
        <f ca="1">_xlfn.XLOOKUP(G107&amp;$W$3,BS_CONTROLE[CHAVE],BS_CONTROLE[Quantidade_11],"-")</f>
        <v>15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27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>
        <f ca="1">_xlfn.XLOOKUP(G116&amp;$W$3,BS_CONTROLE[CHAVE],BS_CONTROLE[Quantidade_11],"-")</f>
        <v>12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250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857</v>
      </c>
      <c r="W120" s="98">
        <f ca="1">_xlfn.XLOOKUP(G120&amp;$W$3,BS_CONTROLE[CHAVE],BS_CONTROLE[Quantidade_11],"-")</f>
        <v>15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1525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2698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2</v>
      </c>
      <c r="V124" s="98">
        <f ca="1">_xlfn.XLOOKUP(G124&amp;$V$3,BS_CONTROLE[CHAVE],BS_CONTROLE[Quantidade_11],"-")</f>
        <v>0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4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>
        <f ca="1">_xlfn.XLOOKUP(G129&amp;$W$3,BS_CONTROLE[CHAVE],BS_CONTROLE[Quantidade_11],"-")</f>
        <v>14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27</v>
      </c>
      <c r="V133" s="98">
        <f ca="1">_xlfn.XLOOKUP(G133&amp;$V$3,BS_CONTROLE[CHAVE],BS_CONTROLE[Quantidade_11],"-")</f>
        <v>20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2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2</v>
      </c>
      <c r="V137" s="98">
        <f ca="1">_xlfn.XLOOKUP(G137&amp;$V$3,BS_CONTROLE[CHAVE],BS_CONTROLE[Quantidade_11],"-")</f>
        <v>3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857</v>
      </c>
      <c r="W138" s="98">
        <f ca="1">_xlfn.XLOOKUP(G138&amp;$W$3,BS_CONTROLE[CHAVE],BS_CONTROLE[Quantidade_11],"-")</f>
        <v>15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>
        <f ca="1">_xlfn.XLOOKUP(G141&amp;$V$3,BS_CONTROLE[CHAVE],BS_CONTROLE[Quantidade_11],"-")</f>
        <v>2698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2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1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1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0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>
        <f ca="1">_xlfn.XLOOKUP(G151&amp;$U$3,BS_CONTROLE[CHAVE],BS_CONTROLE[Quantidade_11],"-")</f>
        <v>27</v>
      </c>
      <c r="V151" s="98">
        <f ca="1">_xlfn.XLOOKUP(G151&amp;$V$3,BS_CONTROLE[CHAVE],BS_CONTROLE[Quantidade_11],"-")</f>
        <v>20</v>
      </c>
      <c r="W151" s="98">
        <f ca="1">_xlfn.XLOOKUP(G151&amp;$W$3,BS_CONTROLE[CHAVE],BS_CONTROLE[Quantidade_11],"-")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3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>
        <f ca="1">_xlfn.XLOOKUP(G155&amp;$U$3,BS_CONTROLE[CHAVE],BS_CONTROLE[Quantidade_11],"-")</f>
        <v>2</v>
      </c>
      <c r="V155" s="98">
        <f ca="1">_xlfn.XLOOKUP(G155&amp;$V$3,BS_CONTROLE[CHAVE],BS_CONTROLE[Quantidade_11],"-")</f>
        <v>0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1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>
        <f ca="1">_xlfn.XLOOKUP(G162&amp;$U$3,BS_CONTROLE[CHAVE],BS_CONTROLE[Quantidade_11],"-")</f>
        <v>27</v>
      </c>
      <c r="V162" s="98">
        <f ca="1">_xlfn.XLOOKUP(G162&amp;$V$3,BS_CONTROLE[CHAVE],BS_CONTROLE[Quantidade_11],"-")</f>
        <v>20</v>
      </c>
      <c r="W162" s="98">
        <f ca="1">_xlfn.XLOOKUP(G162&amp;$W$3,BS_CONTROLE[CHAVE],BS_CONTROLE[Quantidade_11],"-")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2</v>
      </c>
      <c r="V164" s="98">
        <f ca="1">_xlfn.XLOOKUP(G164&amp;$V$3,BS_CONTROLE[CHAVE],BS_CONTROLE[Quantidade_11],"-")</f>
        <v>3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250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857</v>
      </c>
      <c r="W168" s="98">
        <f ca="1">_xlfn.XLOOKUP(G168&amp;$W$3,BS_CONTROLE[CHAVE],BS_CONTROLE[Quantidade_11],"-")</f>
        <v>15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>
        <f>IF(FN_MC!B171="","*",FN_MC!B171)</f>
        <v>46069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2698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5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1611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1612</v>
      </c>
      <c r="C4" s="191" t="s">
        <v>1613</v>
      </c>
      <c r="D4" s="191" t="s">
        <v>1614</v>
      </c>
      <c r="E4" s="191" t="s">
        <v>1615</v>
      </c>
      <c r="F4" s="191" t="s">
        <v>366</v>
      </c>
      <c r="G4" s="191" t="s">
        <v>1616</v>
      </c>
    </row>
    <row r="5" spans="2:7">
      <c r="B5" s="192" t="s">
        <v>1617</v>
      </c>
      <c r="C5" s="192">
        <v>309525</v>
      </c>
      <c r="D5" s="192" t="s">
        <v>1618</v>
      </c>
      <c r="E5" s="192" t="s">
        <v>249</v>
      </c>
      <c r="F5" s="192" t="s">
        <v>1619</v>
      </c>
      <c r="G5" s="193">
        <v>46296</v>
      </c>
    </row>
    <row r="6" spans="2:7">
      <c r="B6" s="192" t="s">
        <v>1620</v>
      </c>
      <c r="C6" s="192">
        <v>257410</v>
      </c>
      <c r="D6" s="192" t="s">
        <v>1621</v>
      </c>
      <c r="E6" s="192" t="s">
        <v>249</v>
      </c>
      <c r="F6" s="192" t="s">
        <v>1619</v>
      </c>
      <c r="G6" s="193"/>
    </row>
    <row r="7" spans="2:7">
      <c r="B7" s="192" t="s">
        <v>1481</v>
      </c>
      <c r="C7" s="192">
        <v>256875</v>
      </c>
      <c r="D7" s="192" t="s">
        <v>1622</v>
      </c>
      <c r="E7" s="192" t="s">
        <v>249</v>
      </c>
      <c r="F7" s="192" t="s">
        <v>1619</v>
      </c>
      <c r="G7" s="193">
        <v>46296</v>
      </c>
    </row>
    <row r="8" spans="2:7">
      <c r="B8" s="192" t="s">
        <v>1623</v>
      </c>
      <c r="C8" s="192">
        <v>257278</v>
      </c>
      <c r="D8" s="192" t="s">
        <v>1624</v>
      </c>
      <c r="E8" s="192" t="s">
        <v>240</v>
      </c>
      <c r="F8" s="192" t="s">
        <v>1625</v>
      </c>
      <c r="G8" s="193">
        <v>46235</v>
      </c>
    </row>
    <row r="9" spans="2:7">
      <c r="B9" s="192" t="s">
        <v>1626</v>
      </c>
      <c r="C9" s="192">
        <v>261794</v>
      </c>
      <c r="D9" s="192" t="s">
        <v>1627</v>
      </c>
      <c r="E9" s="192" t="s">
        <v>240</v>
      </c>
      <c r="F9" s="192" t="s">
        <v>1625</v>
      </c>
      <c r="G9" s="193">
        <v>46082</v>
      </c>
    </row>
    <row r="10" spans="2:7">
      <c r="B10" s="192" t="s">
        <v>1628</v>
      </c>
      <c r="C10" s="192">
        <v>257033</v>
      </c>
      <c r="D10" s="192" t="s">
        <v>1629</v>
      </c>
      <c r="E10" s="192" t="s">
        <v>240</v>
      </c>
      <c r="F10" s="192" t="s">
        <v>480</v>
      </c>
      <c r="G10" s="192" t="s">
        <v>1630</v>
      </c>
    </row>
    <row r="11" spans="2:7">
      <c r="B11" s="192" t="s">
        <v>1631</v>
      </c>
      <c r="C11" s="192">
        <v>396578</v>
      </c>
      <c r="D11" s="192" t="s">
        <v>1632</v>
      </c>
      <c r="E11" s="192" t="s">
        <v>240</v>
      </c>
      <c r="F11" s="192" t="s">
        <v>480</v>
      </c>
      <c r="G11" s="192" t="s">
        <v>1630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1633</v>
      </c>
      <c r="D5" s="274"/>
      <c r="E5" s="274"/>
      <c r="F5" s="274"/>
      <c r="G5" s="274"/>
      <c r="H5" s="274"/>
      <c r="I5" s="274"/>
      <c r="J5" s="275"/>
      <c r="K5" s="276" t="s">
        <v>1634</v>
      </c>
      <c r="L5" s="277"/>
      <c r="M5" s="277"/>
      <c r="N5" s="277"/>
      <c r="O5" s="278" t="s">
        <v>1635</v>
      </c>
      <c r="P5" s="279"/>
      <c r="Q5" s="280"/>
    </row>
    <row r="6" spans="1:17" s="81" customFormat="1" ht="15.75" customHeight="1">
      <c r="A6" s="75" t="s">
        <v>1609</v>
      </c>
      <c r="B6" s="82" t="s">
        <v>1608</v>
      </c>
      <c r="C6" s="83" t="s">
        <v>1211</v>
      </c>
      <c r="D6" s="84" t="s">
        <v>1212</v>
      </c>
      <c r="E6" s="83" t="s">
        <v>1636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1637</v>
      </c>
      <c r="M6" s="116" t="s">
        <v>29</v>
      </c>
      <c r="N6" s="117" t="s">
        <v>1206</v>
      </c>
      <c r="O6" s="165" t="s">
        <v>1249</v>
      </c>
      <c r="P6" s="128"/>
      <c r="Q6" s="139" t="s">
        <v>1638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>
        <f>IF(FN_MC!B171="","*",FN_MC!B171)</f>
        <v>46069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2026-02-15T13:00:30Z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