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44" documentId="8_{B6337239-1A00-434D-AAD0-422EA1FEB5AE}" xr6:coauthVersionLast="47" xr6:coauthVersionMax="47" xr10:uidLastSave="{E073CABF-329F-4B84-A7EB-91B72DAAFE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3" i="1" a="1"/>
  <c r="N423" i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3" i="1" a="1"/>
  <c r="M423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 s="1"/>
  <c r="M145" i="1" a="1"/>
  <c r="M145" i="1"/>
  <c r="K143" i="12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/>
  <c r="I138" i="12" s="1"/>
  <c r="N139" i="1" a="1"/>
  <c r="N139" i="1" s="1"/>
  <c r="M139" i="1" a="1"/>
  <c r="M139" i="1"/>
  <c r="K137" i="12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/>
  <c r="L106" i="12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/>
  <c r="L124" i="12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/>
  <c r="K129" i="12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/>
  <c r="L140" i="12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/>
  <c r="L108" i="12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/>
  <c r="L63" i="12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/>
  <c r="K65" i="12" s="1"/>
  <c r="M68" i="1" a="1"/>
  <c r="M68" i="1" s="1"/>
  <c r="M69" i="1" a="1"/>
  <c r="M69" i="1" s="1"/>
  <c r="M70" i="1" a="1"/>
  <c r="M70" i="1"/>
  <c r="K68" i="12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/>
  <c r="K50" i="12" s="1"/>
  <c r="N48" i="1" a="1"/>
  <c r="N48" i="1" s="1"/>
  <c r="M48" i="1" a="1"/>
  <c r="M48" i="1" s="1"/>
  <c r="N47" i="1" a="1"/>
  <c r="N47" i="1"/>
  <c r="L45" i="12" s="1"/>
  <c r="M47" i="1" a="1"/>
  <c r="M47" i="1" s="1"/>
  <c r="M46" i="1" a="1"/>
  <c r="M46" i="1" s="1"/>
  <c r="N42" i="1" a="1"/>
  <c r="N42" i="1"/>
  <c r="L40" i="12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/>
  <c r="L93" i="12" s="1"/>
  <c r="N92" i="1" a="1"/>
  <c r="N92" i="1" s="1"/>
  <c r="L90" i="12" s="1"/>
  <c r="N88" i="1" a="1"/>
  <c r="N88" i="1" s="1"/>
  <c r="N87" i="1" a="1"/>
  <c r="N87" i="1"/>
  <c r="L85" i="12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3" i="12" l="1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<sst xmlns="http://schemas.openxmlformats.org/spreadsheetml/2006/main" count="10009" uniqueCount="1604">
  <si>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</si>
  <si>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</si>
  <si>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</si>
  <si>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</si>
  <si>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</si>
  <si>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</si>
  <si>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</si>
  <si>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</si>
  <si>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</si>
  <si>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</si>
  <si>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</si>
  <si>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</si>
  <si>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</si>
  <si>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</si>
  <si>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</si>
  <si>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</si>
  <si>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</si>
  <si>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</si>
  <si>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</si>
  <si>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</si>
  <si>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</si>
  <si>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</si>
  <si>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</si>
  <si>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</si>
  <si>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</si>
  <si>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</si>
  <si>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</si>
  <si>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</si>
  <si>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</si>
  <si>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</si>
  <si>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</si>
  <si>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</si>
  <si>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</si>
  <si>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</si>
  <si>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</si>
  <si>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</si>
  <si>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</si>
  <si>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</si>
  <si>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</si>
  <si>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</si>
  <si>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</si>
  <si>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</si>
  <si>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</si>
  <si>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</si>
  <si>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</si>
  <si>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</si>
  <si>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</si>
  <si>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</si>
  <si>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</si>
  <si>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</si>
  <si>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</si>
  <si>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</si>
  <si>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</si>
  <si>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</si>
  <si>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</si>
  <si>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</si>
  <si>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</si>
  <si>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</si>
  <si>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</si>
  <si>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</si>
  <si>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</si>
  <si>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</si>
  <si>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</si>
  <si>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</si>
  <si>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</si>
  <si>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</si>
  <si>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</si>
  <si>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</si>
  <si>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</si>
  <si>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</si>
  <si>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</si>
  <si>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</si>
  <si>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</si>
  <si>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</si>
  <si>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</si>
  <si>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</si>
  <si>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</si>
  <si>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</si>
  <si>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</si>
  <si>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</si>
  <si>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</si>
  <si>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</si>
  <si>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</si>
  <si>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</si>
  <si>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</si>
  <si>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</si>
  <si>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</si>
  <si>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</si>
  <si>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</si>
  <si>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</si>
  <si>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</si>
  <si>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</si>
  <si>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</si>
  <si>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</si>
  <si>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</si>
  <si>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</si>
  <si>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</si>
  <si>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</si>
  <si>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</si>
  <si>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</si>
  <si>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</si>
  <si>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</si>
  <si>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</si>
  <si>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</si>
  <si>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</si>
  <si>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</si>
  <si>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</si>
  <si>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</si>
  <si>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</si>
  <si>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</si>
  <si>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</si>
  <si>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</si>
  <si>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</si>
  <si>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</si>
  <si>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</si>
  <si>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</si>
  <si>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</si>
  <si>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</si>
  <si>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</si>
  <si>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</si>
  <si>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</si>
  <si>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</si>
  <si>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</si>
  <si>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</si>
  <si>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</si>
  <si>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</si>
  <si>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</si>
  <si>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</si>
  <si>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</si>
  <si>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</si>
  <si>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</si>
  <si>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</si>
  <si>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</si>
  <si>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</si>
  <si>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</si>
  <si>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</si>
  <si>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</si>
  <si>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</si>
  <si>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</si>
  <si>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</si>
  <si>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</si>
  <si>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</si>
  <si>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</si>
  <si>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</si>
  <si>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</si>
  <si>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</si>
  <si>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</si>
  <si>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</si>
  <si>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</si>
  <si>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</si>
  <si>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</si>
  <si>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</si>
  <si>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</si>
  <si>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</si>
  <si>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</si>
  <si>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</si>
  <si>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</si>
  <si>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</si>
  <si>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</si>
  <si>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</si>
  <si>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</si>
  <si>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</si>
  <si>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</si>
  <si>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</si>
  <si>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</si>
  <si>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</si>
  <si>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</si>
  <si>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</si>
  <si>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</si>
  <si>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</si>
  <si>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</si>
  <si>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</si>
  <si>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</si>
  <si>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</si>
  <si>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</si>
  <si>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</si>
  <si>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</si>
  <si>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</si>
  <si>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</si>
  <si>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</si>
  <si>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</si>
  <si>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</si>
  <si>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</si>
  <si>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</si>
  <si>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</si>
  <si>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</si>
  <si>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</si>
  <si>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</si>
  <si>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</si>
  <si>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</si>
  <si>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</si>
  <si>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</si>
  <si>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</si>
  <si>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</si>
  <si>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</si>
  <si>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</si>
  <si>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</si>
  <si>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</si>
  <si>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</si>
  <si>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</si>
  <si>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</si>
  <si>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</si>
  <si>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</si>
  <si>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</si>
  <si>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</si>
  <si>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</si>
  <si>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</si>
  <si>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</si>
  <si>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</si>
  <si>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</si>
  <si>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</si>
  <si>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</si>
  <si>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</si>
  <si>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</si>
  <si>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</si>
  <si>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</si>
  <si>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</si>
  <si>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</si>
  <si>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</si>
  <si>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</si>
  <si>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</si>
  <si>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</si>
  <si>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</si>
  <si>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</si>
  <si>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</si>
  <si>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</si>
  <si>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</si>
  <si>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</si>
  <si>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</si>
  <si>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</si>
  <si>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</si>
  <si>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</si>
  <si>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</si>
  <si>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</si>
  <si>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</si>
  <si>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</si>
  <si>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</si>
  <si>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</si>
  <si>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</si>
  <si>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</si>
  <si>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</si>
  <si>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</si>
  <si>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</si>
  <si>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</si>
  <si>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</si>
  <si>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</si>
  <si>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</si>
  <si>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</si>
  <si>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</si>
  <si>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</si>
  <si>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</si>
  <si>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</si>
  <si>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</si>
  <si>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</si>
  <si>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</si>
  <si>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</si>
  <si>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</si>
  <si>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</si>
  <si>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</si>
  <si>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</si>
  <si>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</si>
  <si>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</si>
  <si>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</si>
  <si>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</si>
  <si>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</si>
  <si>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</si>
  <si>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</si>
  <si>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</si>
  <si>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</si>
  <si>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</si>
  <si>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</si>
  <si>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</si>
  <si>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</si>
  <si>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</si>
  <si>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</si>
  <si>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</si>
  <si>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</si>
  <si>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</si>
  <si>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</si>
  <si>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</si>
  <si>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</si>
  <si>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</si>
  <si>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</si>
  <si>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</si>
  <si>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</si>
  <si>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</si>
  <si>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</si>
  <si>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</si>
  <si>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</si>
  <si>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</si>
  <si>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</si>
  <si>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</si>
  <si>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</si>
  <si>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</si>
  <si>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</si>
  <si>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</si>
  <si>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</si>
  <si>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</si>
  <si>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</si>
  <si>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</si>
  <si>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</si>
  <si>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</si>
  <si>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</si>
  <si>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</si>
  <si>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</si>
  <si>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</si>
  <si>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</si>
  <si>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</si>
  <si>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</si>
  <si>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</si>
  <si>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</si>
  <si>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</si>
  <si>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</si>
  <si>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</si>
  <si>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</si>
  <si>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</si>
  <si>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</si>
  <si>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</si>
  <si>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</si>
  <si>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</si>
  <si>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</si>
  <si>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</si>
  <si>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</si>
  <si>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</si>
  <si>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</si>
  <si>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</si>
  <si>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</si>
  <si>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</si>
  <si>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</si>
  <si>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</si>
  <si>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</si>
  <si>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</si>
  <si>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</si>
  <si>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</si>
  <si>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</si>
  <si>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</si>
  <si>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</si>
  <si>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</si>
  <si>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</si>
  <si>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</si>
  <si>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</si>
  <si>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</si>
  <si>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</si>
  <si>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</si>
  <si>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</si>
  <si>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</si>
  <si>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</si>
  <si>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</si>
  <si>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</si>
  <si>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</si>
  <si>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</si>
  <si>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</si>
  <si>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</si>
  <si>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</si>
  <si>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</si>
  <si>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</si>
  <si>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</si>
  <si>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</si>
  <si>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</si>
  <si>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</si>
  <si>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</si>
  <si>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</si>
  <si>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</si>
  <si>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</si>
  <si>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</si>
  <si>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</si>
  <si>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</si>
  <si>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</si>
  <si>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</si>
  <si>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</si>
  <si>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</si>
  <si>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</si>
  <si>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</si>
  <si>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</si>
  <si>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</si>
  <si>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</si>
  <si>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</si>
  <si>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</si>
  <si>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</si>
  <si>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</si>
  <si>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</si>
  <si>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</si>
  <si>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</si>
  <si>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</si>
  <si>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</si>
  <si>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</si>
  <si>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</si>
  <si>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</si>
  <si>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</si>
  <si>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</si>
  <si>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</si>
  <si>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</si>
  <si>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</si>
  <si>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</si>
  <si>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</si>
  <si>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</si>
  <si>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</si>
  <si>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</si>
  <si>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</si>
  <si>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</si>
  <si>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</si>
  <si>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</si>
  <si>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</si>
  <si>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</si>
  <si>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</si>
  <si>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</si>
  <si>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</si>
  <si>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</si>
  <si>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</si>
  <si>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</si>
  <si>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</si>
  <si>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</si>
  <si>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</si>
  <si>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</si>
  <si>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</si>
  <si>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</si>
  <si>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</si>
  <si>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</si>
  <si>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</si>
  <si>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</si>
  <si>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</si>
  <si>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</si>
  <si>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</si>
  <si>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</si>
  <si>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</si>
  <si>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</si>
  <si>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</si>
  <si>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</si>
  <si>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</si>
  <si>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</si>
  <si>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</si>
  <si>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</si>
  <si>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</si>
  <si>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</si>
  <si>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</si>
  <si>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</si>
  <si>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</si>
  <si>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</si>
  <si>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</si>
  <si>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</si>
  <si>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</si>
  <si>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</si>
  <si>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</si>
  <si>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</si>
  <si>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</si>
  <si>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</si>
  <si>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</si>
  <si>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</si>
  <si>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</si>
  <si>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</si>
  <si>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</si>
  <si>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</si>
  <si>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</si>
  <si>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</si>
  <si>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</si>
  <si>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</si>
  <si>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</si>
  <si>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</si>
  <si>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</si>
  <si>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</si>
  <si>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</si>
  <si>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</si>
  <si>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</si>
  <si>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</si>
  <si>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</si>
  <si>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</si>
  <si>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</si>
  <si>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</si>
  <si>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</si>
  <si>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</si>
  <si>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</si>
  <si>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</si>
  <si>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</si>
  <si>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</si>
  <si>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</si>
  <si>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</si>
  <si>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</si>
  <si>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</si>
  <si>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</si>
  <si>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</si>
  <si>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</si>
  <si>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</si>
  <si>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</si>
  <si>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</si>
  <si>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</si>
  <si>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</si>
  <si>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</si>
  <si>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</si>
  <si>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</si>
  <si>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</si>
  <si>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</si>
  <si>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</si>
  <si>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</si>
  <si>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</si>
  <si>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</si>
  <si>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</si>
  <si>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</si>
  <si>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</si>
  <si>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</si>
  <si>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</si>
  <si>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</si>
  <si>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</si>
  <si>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</si>
  <si>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</si>
  <si>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</si>
  <si>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</si>
  <si>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</si>
  <si>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</si>
  <si>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</si>
  <si>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</si>
  <si>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</si>
  <si>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</si>
  <si>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</si>
  <si>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</si>
  <si>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</si>
  <si>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</si>
  <si>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</si>
  <si>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</si>
  <si>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</si>
  <si>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</si>
  <si>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</si>
  <si>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</si>
  <si>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</si>
  <si>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</si>
  <si>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</si>
  <si>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</si>
  <si>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</si>
  <si>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</si>
  <si>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</si>
  <si>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</si>
  <si>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</si>
  <si>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</si>
  <si>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</si>
  <si>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</si>
  <si>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</si>
  <si>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</si>
  <si>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</si>
  <si>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</si>
  <si>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</si>
  <si>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</si>
  <si>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</si>
  <si>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</si>
  <si>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</si>
  <si>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</si>
  <si>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</si>
  <si>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</si>
  <si>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</si>
  <si>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</si>
  <si>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</si>
  <si>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</si>
  <si>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</si>
  <si>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</si>
  <si>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</si>
  <si>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</si>
  <si>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</si>
  <si>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</si>
  <si>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</si>
  <si>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</si>
  <si>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</si>
  <si>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</si>
  <si>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</si>
  <si>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</si>
  <si>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</si>
  <si>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</si>
  <si>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</si>
  <si>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</si>
  <si>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</si>
  <si>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</si>
  <si>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</si>
  <si>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</si>
  <si>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</si>
  <si>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</si>
  <si>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</si>
  <si>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</si>
  <si>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</si>
  <si>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</si>
  <si>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</si>
  <si>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</si>
  <si>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</si>
  <si>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</si>
  <si>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</si>
  <si>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</si>
  <si>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</si>
  <si>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</si>
  <si>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</si>
  <si>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</si>
  <si>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</si>
  <si>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</si>
  <si>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</si>
  <si>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</si>
  <si>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</si>
  <si>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</si>
  <si>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</si>
  <si>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</si>
  <si>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</si>
  <si>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</si>
  <si>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</si>
  <si>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</si>
  <si>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</si>
  <si>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</si>
  <si>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</si>
  <si>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</si>
  <si>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</si>
  <si>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</si>
  <si>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</si>
  <si>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</si>
  <si>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</si>
  <si>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</si>
  <si>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</si>
  <si>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</si>
  <si>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</si>
  <si>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</si>
  <si>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</si>
  <si>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</si>
  <si>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</si>
  <si>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</si>
  <si>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</si>
  <si>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</si>
  <si>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</si>
  <si>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</si>
  <si>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</si>
  <si>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</si>
  <si>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</si>
  <si>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</si>
  <si>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</si>
  <si>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</si>
  <si>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</si>
  <si>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</si>
  <si>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</si>
  <si>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</si>
  <si>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</si>
  <si>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</si>
  <si>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</si>
  <si>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</si>
  <si>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</si>
  <si>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</si>
  <si>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</si>
  <si>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</si>
  <si>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</si>
  <si>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</si>
  <si>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</si>
  <si>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</si>
  <si>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</si>
  <si>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</si>
  <si>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</si>
  <si>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</si>
  <si>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</si>
  <si>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</si>
  <si>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</si>
  <si>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</si>
  <si>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</si>
  <si>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</si>
  <si>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</si>
  <si>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</si>
  <si>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</si>
  <si>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</si>
  <si>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</si>
  <si>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</si>
  <si>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</si>
  <si>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</si>
  <si>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</si>
  <si>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</si>
  <si>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</si>
  <si>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</si>
  <si>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</si>
  <si>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</si>
  <si>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</si>
  <si>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</si>
  <si>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</si>
  <si>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</si>
  <si>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</si>
  <si>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</si>
  <si>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</si>
  <si>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</si>
  <si>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</si>
  <si>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</si>
  <si>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</si>
  <si>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</si>
  <si>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</si>
  <si>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</si>
  <si>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</si>
  <si>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</si>
  <si>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</si>
  <si>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</si>
  <si>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</si>
  <si>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</si>
  <si>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</si>
  <si>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</si>
  <si>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</si>
  <si>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</si>
  <si>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</si>
  <si>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</si>
  <si>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</si>
  <si>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</si>
  <si>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</si>
  <si>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</si>
  <si>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</si>
  <si>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</si>
  <si>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</si>
  <si>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</si>
  <si>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</si>
  <si>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</si>
  <si>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</si>
  <si>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</si>
  <si>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</si>
  <si>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</si>
  <si>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</si>
  <si>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</si>
  <si>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</si>
  <si>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</si>
  <si>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</si>
  <si>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</si>
  <si>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</si>
  <si>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</si>
  <si>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</si>
  <si>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</si>
  <si>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</si>
  <si>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</si>
  <si>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</si>
  <si>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</si>
  <si>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</si>
  <si>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</si>
  <si>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</si>
  <si>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</si>
  <si>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</si>
  <si>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</si>
  <si>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</si>
  <si>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</si>
  <si>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</si>
  <si>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</si>
  <si>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</si>
  <si>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</si>
  <si>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</si>
  <si>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</si>
  <si>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</si>
  <si>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</si>
  <si>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</si>
  <si>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</si>
  <si>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</si>
  <si>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</si>
  <si>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</si>
  <si>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</si>
  <si>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</si>
  <si>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</si>
  <si>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</si>
  <si>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</si>
  <si>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</si>
  <si>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</si>
  <si>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</si>
  <si>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</si>
  <si>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</si>
  <si>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</si>
  <si>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</si>
  <si>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</si>
  <si>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</si>
  <si>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</si>
  <si>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</si>
  <si>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</si>
  <si>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</si>
  <si>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</si>
  <si>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</si>
  <si>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</si>
  <si>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</si>
  <si>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</si>
  <si>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</si>
  <si>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</si>
  <si>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</si>
  <si>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</si>
  <si>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</si>
  <si>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</si>
  <si>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</si>
  <si>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</si>
  <si>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</si>
  <si>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</si>
  <si>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</si>
  <si>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</si>
  <si>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</si>
  <si>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</si>
  <si>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</si>
  <si>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</si>
  <si>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</si>
  <si>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</si>
  <si>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</si>
  <si>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</si>
  <si>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</si>
  <si>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</si>
  <si>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</si>
  <si>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</si>
  <si>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</si>
  <si>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</si>
  <si>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</si>
  <si>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</si>
  <si>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</si>
  <si>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</si>
  <si>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</si>
  <si>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</si>
  <si>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</si>
  <si>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</si>
  <si>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</si>
  <si>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</si>
  <si>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</si>
  <si>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</si>
  <si>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</si>
  <si>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</si>
  <si>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</si>
  <si>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</si>
  <si>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</si>
  <si>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</si>
  <si>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</si>
  <si>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</si>
  <si>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</si>
  <si>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</si>
  <si>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</si>
  <si>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</si>
  <si>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</si>
  <si>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</si>
  <si>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</si>
  <si>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</si>
  <si>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</si>
  <si>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</si>
  <si>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</si>
  <si>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</si>
  <si>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</si>
  <si>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</si>
  <si>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</si>
  <si>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</si>
  <si>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</si>
  <si>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</si>
  <si>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</si>
  <si>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</si>
  <si>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</si>
  <si>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</si>
  <si>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</si>
  <si>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</si>
  <si>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</si>
  <si>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</si>
  <si>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</si>
  <si>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</si>
  <si>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</si>
  <si>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</si>
  <si>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</si>
  <si>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</si>
  <si>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</si>
  <si>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</si>
  <si>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</si>
  <si>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</si>
  <si>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</si>
  <si>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</si>
  <si>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</si>
  <si>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</si>
  <si>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</si>
  <si>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</si>
  <si>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</si>
  <si>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</si>
  <si>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</si>
  <si>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</si>
  <si>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</si>
  <si>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</si>
  <si>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</si>
  <si>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</si>
  <si>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</si>
  <si>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</si>
  <si>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</si>
  <si>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</si>
  <si>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</si>
  <si>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</si>
  <si>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</si>
  <si>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</si>
  <si>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</si>
  <si>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</si>
  <si>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</si>
  <si>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</si>
  <si>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</si>
  <si>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</si>
  <si>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</si>
  <si>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</si>
  <si>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</si>
  <si>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</si>
  <si>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</si>
  <si>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</si>
  <si>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</si>
  <si>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</si>
  <si>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</si>
  <si>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</si>
  <si>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</si>
  <si>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</si>
  <si>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</si>
  <si>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</si>
  <si>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</si>
  <si>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</si>
  <si>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</si>
  <si>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</si>
  <si>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</si>
  <si>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</si>
  <si>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</si>
  <si>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</si>
  <si>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</si>
  <si>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</si>
  <si>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</si>
  <si>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</si>
  <si>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</si>
  <si>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</si>
  <si>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</si>
  <si>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</si>
  <si>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</si>
  <si>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</si>
  <si>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</si>
  <si>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</si>
  <si>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</si>
  <si>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</si>
  <si>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</si>
  <si>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</si>
  <si>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</si>
  <si>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</si>
  <si>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</si>
  <si>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</si>
  <si>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</si>
  <si>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</si>
  <si>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</si>
  <si>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</si>
  <si>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</si>
  <si>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</si>
  <si>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</si>
  <si>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</si>
  <si>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</si>
  <si>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</si>
  <si>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</si>
  <si>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</si>
  <si>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</si>
  <si>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</si>
  <si>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</si>
  <si>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</si>
  <si>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</si>
  <si>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</si>
  <si>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</si>
  <si>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</si>
  <si>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</si>
  <si>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</si>
  <si>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</si>
  <si>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</si>
  <si>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</si>
  <si>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</si>
  <si>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</si>
  <si>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</si>
  <si>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</si>
  <si>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</si>
  <si>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</si>
  <si>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</si>
  <si>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</si>
  <si>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</si>
  <si>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</si>
  <si>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</si>
  <si>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</si>
  <si>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</si>
  <si>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</si>
  <si>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</si>
  <si>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</si>
  <si>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</si>
  <si>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</si>
  <si>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</si>
  <si>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</si>
  <si>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</si>
  <si>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</si>
  <si>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</si>
  <si>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</si>
  <si>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</si>
  <si>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</si>
  <si>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</si>
  <si>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</si>
  <si>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</si>
  <si>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</si>
  <si>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</si>
  <si>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</si>
  <si>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</si>
  <si>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</si>
  <si>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</si>
  <si>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</si>
  <si>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</si>
  <si>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</si>
  <si>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</si>
  <si>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</si>
  <si>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</si>
  <si>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</si>
  <si>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</si>
  <si>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</si>
  <si>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</si>
  <si>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</si>
  <si>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</si>
  <si>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</si>
  <si>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</si>
  <si>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</si>
  <si>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</si>
  <si>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</si>
  <si>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</si>
  <si>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</si>
  <si>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</si>
  <si>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</si>
  <si>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</si>
  <si>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</si>
  <si>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</si>
  <si>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</si>
  <si>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</si>
  <si>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</si>
  <si>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</si>
  <si>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</si>
  <si>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</si>
  <si>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</si>
  <si>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</si>
  <si>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</si>
  <si>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</si>
  <si>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</si>
  <si>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</si>
  <si>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</si>
  <si>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</si>
  <si>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</si>
  <si>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</si>
  <si>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</si>
  <si>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</si>
  <si>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</si>
  <si>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</si>
  <si>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</si>
  <si>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</si>
  <si>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</si>
  <si>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</si>
  <si>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</si>
  <si>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</si>
  <si>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</si>
  <si>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</si>
  <si>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</si>
  <si>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</si>
  <si>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</si>
  <si>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</si>
  <si>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</si>
  <si>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</si>
  <si>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</si>
  <si>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</si>
  <si>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</si>
  <si>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</si>
  <si>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</si>
  <si>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</si>
  <si>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</si>
  <si>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</si>
  <si>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</si>
  <si>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</si>
  <si>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</si>
  <si>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</si>
  <si>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</si>
  <si>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</si>
  <si>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</si>
  <si>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</si>
  <si>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</si>
  <si>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</si>
  <si>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</si>
  <si>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</si>
  <si>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</si>
  <si>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</si>
  <si>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</si>
  <si>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</si>
  <si>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</si>
  <si>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</si>
  <si>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</si>
  <si>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</si>
  <si>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</si>
  <si>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</si>
  <si>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</si>
  <si>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</si>
  <si>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</si>
  <si>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</si>
  <si>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</si>
  <si>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</si>
  <si>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</si>
  <si>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</si>
  <si>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</si>
  <si>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</si>
  <si>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</si>
  <si>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</si>
  <si>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</si>
  <si>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</si>
  <si>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</si>
  <si>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</si>
  <si>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</si>
  <si>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</si>
  <si>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</si>
  <si>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</si>
  <si>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</si>
  <si>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</si>
  <si>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</si>
  <si>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</si>
  <si>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</si>
  <si>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</si>
  <si>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</si>
  <si>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</si>
  <si>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</si>
  <si>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</si>
  <si>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</si>
  <si>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</si>
  <si>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</si>
  <si>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</si>
  <si>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</si>
  <si>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</si>
  <si>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</si>
  <si>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</si>
  <si>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</si>
  <si>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</si>
  <si>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</si>
  <si>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</si>
  <si>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</si>
  <si>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</si>
  <si>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</si>
  <si>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</si>
  <si>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</si>
  <si>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</si>
  <si>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</si>
  <si>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</si>
  <si>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</si>
  <si>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</si>
  <si>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</si>
  <si>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</si>
  <si>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</si>
  <si>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</si>
  <si>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</si>
  <si>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</si>
  <si>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</si>
  <si>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</si>
  <si>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</si>
  <si>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</si>
  <si>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</si>
  <si>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</si>
  <si>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</si>
  <si>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</si>
  <si>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</si>
  <si>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</si>
  <si>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</si>
  <si>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</si>
  <si>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</si>
  <si>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</si>
  <si>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</si>
  <si>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</si>
  <si>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</si>
  <si>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</si>
  <si>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</si>
  <si>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</si>
  <si>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</si>
  <si>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</si>
  <si>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</si>
  <si>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</si>
  <si>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</si>
  <si>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</si>
  <si>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</si>
  <si>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</si>
  <si>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</si>
  <si>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</si>
  <si>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</si>
  <si>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</si>
  <si>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</si>
  <si>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</si>
  <si>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</si>
  <si>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</si>
  <si>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</si>
  <si>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</si>
  <si>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</si>
  <si>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</si>
  <si>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</si>
  <si>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</si>
  <si>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</si>
  <si>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</si>
  <si>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</si>
  <si>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</si>
  <si>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</si>
  <si>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</si>
  <si>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</si>
  <si>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</si>
  <si>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</si>
  <si>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</si>
  <si>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</si>
  <si>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</si>
  <si>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</si>
  <si>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</si>
  <si>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</si>
  <si>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</si>
  <si>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</si>
  <si>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</si>
  <si>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</si>
  <si>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</si>
  <si>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</si>
  <si>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</si>
  <si>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</si>
  <si>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</si>
  <si>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</si>
  <si>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</si>
  <si>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</si>
  <si>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</si>
  <si>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</si>
  <si>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</si>
  <si>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</si>
  <si>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</si>
  <si>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</si>
  <si>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</si>
  <si>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</si>
  <si>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</si>
  <si>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</si>
  <si>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</si>
  <si>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</si>
  <si>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</si>
  <si>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</si>
  <si>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</si>
  <si>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</si>
  <si>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</si>
  <si>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</si>
  <si>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</si>
  <si>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</si>
  <si>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</si>
  <si>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</si>
  <si>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</si>
  <si>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</si>
  <si>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</si>
  <si>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</si>
  <si>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</si>
  <si>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</si>
  <si>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</si>
  <si>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</si>
  <si>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</si>
  <si>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</si>
  <si>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</si>
  <si>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</si>
  <si>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</si>
  <si>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</si>
  <si>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</si>
  <si>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</si>
  <si>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</si>
  <si>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</si>
  <si>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</si>
  <si>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</si>
  <si>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</si>
  <si>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</si>
  <si>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</si>
  <si>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</si>
  <si>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</si>
  <si>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</si>
  <si>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</si>
  <si>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</si>
  <si>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</si>
  <si>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</si>
  <si>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</si>
  <si>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</si>
  <si>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</si>
  <si>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</si>
  <si>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</si>
  <si>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</si>
  <si>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</si>
  <si>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</si>
  <si>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</si>
  <si>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</si>
  <si>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</si>
  <si>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</si>
  <si>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</si>
  <si>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</si>
  <si>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</si>
  <si>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</si>
  <si>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</si>
  <si>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</si>
  <si>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</si>
  <si>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</si>
  <si>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</si>
  <si>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</si>
  <si>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</si>
  <si>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</si>
  <si>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</si>
  <si>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</si>
  <si>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</si>
  <si>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</si>
  <si>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</si>
  <si>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</si>
  <si>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</si>
  <si>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</si>
  <si>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</si>
  <si>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</si>
  <si>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</si>
  <si>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</si>
  <si>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</si>
  <si>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</si>
  <si>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</si>
  <si>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</si>
  <si>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</si>
  <si>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</si>
  <si>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</si>
  <si>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</si>
  <si>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</si>
  <si>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</si>
  <si>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</si>
  <si>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</si>
  <si>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</si>
  <si>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</si>
  <si>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</si>
  <si>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</si>
  <si>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</si>
  <si>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</si>
  <si>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</si>
  <si>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</si>
  <si>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</si>
  <si>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</si>
  <si>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</si>
  <si>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</si>
  <si>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</si>
  <si>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</si>
  <si>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</si>
  <si>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</si>
  <si>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</si>
  <si>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</si>
  <si>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</si>
  <si>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</si>
  <si>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</si>
  <si>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</si>
  <si>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</si>
  <si>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</si>
  <si>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</si>
  <si>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</si>
  <si>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</si>
  <si>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</si>
  <si>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</si>
  <si>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</si>
  <si>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</si>
  <si>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</si>
  <si>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</si>
  <si>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</si>
  <si>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</si>
  <si>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</si>
  <si>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</si>
  <si>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</si>
  <si>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</si>
  <si>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</si>
  <si>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</si>
  <si>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</si>
  <si>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</si>
  <si>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</si>
  <si>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</si>
  <si>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</si>
  <si>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</si>
  <si>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</si>
  <si>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</si>
  <si>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</si>
  <si>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</si>
  <si>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</si>
  <si>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</si>
  <si>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</si>
  <si>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</si>
  <si>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</si>
  <si>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</si>
  <si>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</si>
  <si>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</si>
  <si>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</si>
  <si>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</si>
  <si>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</si>
  <si>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</si>
  <si>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</si>
  <si>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</si>
  <si>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</si>
  <si>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</si>
  <si>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</si>
  <si>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</si>
  <si>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</si>
  <si>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</si>
  <si>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</si>
  <si>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</si>
  <si>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</si>
  <si>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</si>
  <si>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</si>
  <si>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</si>
  <si>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</si>
  <si>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</si>
  <si>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</si>
  <si>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</si>
  <si>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</si>
  <si>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</si>
  <si>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</si>
  <si>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</si>
  <si>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</si>
  <si>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</si>
  <si>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</si>
  <si>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</si>
  <si>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</si>
  <si>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</si>
  <si>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</si>
  <si>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</si>
  <si>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</si>
  <si>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</si>
  <si>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</si>
  <si>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</si>
  <si>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</si>
  <si>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</si>
  <si>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</si>
  <si>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</si>
  <si>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</si>
  <si>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</si>
  <si>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</si>
  <si>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</si>
  <si>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</si>
  <si>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</si>
  <si>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</si>
  <si>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</si>
  <si>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</si>
  <si>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</si>
  <si>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</si>
  <si>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</si>
  <si>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</si>
  <si>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</si>
  <si>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</si>
  <si>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</si>
  <si>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</si>
  <si>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</si>
  <si>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</si>
  <si>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</si>
  <si>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</si>
  <si>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</si>
  <si>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</si>
  <si>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</si>
  <si>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</si>
  <si>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</si>
  <si>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</si>
  <si>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</si>
  <si>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</si>
  <si>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</si>
  <si>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</si>
  <si>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</si>
  <si>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</si>
  <si>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</si>
  <si>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</si>
  <si>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</si>
  <si>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</si>
  <si>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</si>
  <si>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</si>
  <si>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</si>
  <si>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</si>
  <si>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</si>
  <si>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</si>
  <si>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</si>
  <si>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</si>
  <si>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</si>
  <si>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</si>
  <si>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</si>
  <si>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</si>
  <si>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</si>
  <si>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</si>
  <si>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</si>
  <si>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</si>
  <si>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</si>
  <si>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</si>
  <si>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</si>
  <si>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</si>
  <si>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</si>
  <si>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</si>
  <si>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</si>
  <si>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</si>
  <si>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</si>
  <si>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</si>
  <si>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</si>
  <si>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</si>
  <si>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</si>
  <si>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</si>
  <si>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</si>
  <si>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</si>
  <si>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</si>
  <si>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</si>
  <si>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</si>
  <si>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</si>
  <si>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</si>
  <si>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</si>
  <si>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</si>
  <si>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</si>
  <si>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</si>
  <si>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</si>
  <si>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</si>
  <si>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</si>
  <si>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</si>
  <si>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</si>
  <si>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</si>
  <si>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</si>
  <si>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</si>
  <si>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</si>
  <si>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</si>
  <si>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</si>
  <si>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</si>
  <si>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</si>
  <si>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</si>
  <si>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</si>
  <si>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</si>
  <si>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</si>
  <si>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</si>
  <si>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</si>
  <si>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</si>
  <si>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</si>
  <si>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</si>
  <si>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</si>
  <si>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</si>
  <si>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</si>
  <si>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</si>
  <si>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</si>
  <si>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</si>
  <si>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</si>
  <si>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</si>
  <si>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</si>
  <si>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</si>
  <si>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</si>
  <si>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</si>
  <si>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</si>
  <si>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</si>
  <si>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</si>
  <si>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</si>
  <si>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</si>
  <si>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</si>
  <si>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</si>
  <si>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</si>
  <si>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</si>
  <si>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</si>
  <si>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</si>
  <si>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</si>
  <si>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</si>
  <si>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</si>
  <si>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</si>
  <si>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</si>
  <si>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</si>
  <si>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</si>
  <si>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</si>
  <si>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</si>
  <si>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</si>
  <si>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</si>
  <si>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</si>
  <si>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</si>
  <si>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</si>
  <si>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</si>
  <si>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</si>
  <si>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</si>
  <si>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</si>
  <si>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</si>
  <si>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Substituição de meia chave</t>
  </si>
  <si>
    <t xml:space="preserve">Descarga de trilhos </t>
  </si>
  <si>
    <t>Limpeza da via km87+000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</si>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</sst>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414" activePane="bottomRight" state="frozen"/>
      <selection pane="bottomRight" activeCell="AF440" sqref="AF4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1460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1514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1514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1515</v>
      </c>
      <c r="BK400" s="17" t="s">
        <v>1516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1515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1517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1518</v>
      </c>
      <c r="BK401" s="17" t="s">
        <v>1518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1520</v>
      </c>
      <c r="BK402" s="17" t="s">
        <v>1520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1521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1522</v>
      </c>
      <c r="BK403" s="17" t="s">
        <v>1522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1523</v>
      </c>
      <c r="BK404" s="17" t="s">
        <v>1523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1523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1524</v>
      </c>
      <c r="BK405" s="17" t="s">
        <v>1525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1526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1527</v>
      </c>
      <c r="BK406" s="17" t="s">
        <v>1528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1527</v>
      </c>
      <c r="BK407" s="17" t="s">
        <v>1528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1527</v>
      </c>
      <c r="BK408" s="17" t="s">
        <v>1528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1529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1530</v>
      </c>
      <c r="BK410" s="17" t="s">
        <v>1530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1531</v>
      </c>
      <c r="BK411" s="17" t="s">
        <v>1532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1533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1504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661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(TP-730)46009</v>
      </c>
      <c r="B418" s="171">
        <v>46009</v>
      </c>
      <c r="C418" s="8">
        <f>IF(BS_CONTROLE[[#This Row],[DATA]]="","",WEEKNUM(BS_CONTROLE[[#This Row],[DATA]]))</f>
        <v>51</v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Produção e Intervalo</v>
      </c>
      <c r="BR418" s="19">
        <f t="shared" si="40"/>
        <v>0</v>
      </c>
      <c r="BS418" s="19">
        <f t="shared" si="41"/>
        <v>0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CARLOS (TP-722)</v>
      </c>
      <c r="B422" s="171"/>
      <c r="C422" s="8" t="str">
        <f>IF(BS_CONTROLE[[#This Row],[DATA]]="","",WEEKNUM(BS_CONTROLE[[#This Row],[DATA]]))</f>
        <v/>
      </c>
      <c r="D422" s="52" t="s">
        <v>572</v>
      </c>
      <c r="E422" s="294">
        <v>364</v>
      </c>
      <c r="F422" s="172" t="s">
        <v>498</v>
      </c>
      <c r="G422" s="9" t="str">
        <f>IF(D422="","*",VLOOKUP(F422,BS_ATIVIDADE[#All],3,FALSE))</f>
        <v>SOLDA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1</v>
      </c>
      <c r="R422" s="10" t="str">
        <f>IFERROR(_xlfn.XLOOKUP(F422, BS_ATIVIDADE[ATIVIDADE],BS_ATIVIDADE[UNIDADE] ), "*")</f>
        <v>Nº DE SOLDA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SOLDA</v>
      </c>
      <c r="AJ422" s="9" t="str">
        <f>IF(D422="","*",VLOOKUP(AI422,BS_ATIVIDADE[#Data],3,FALSE))</f>
        <v>SOLDA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Nº DE SOLDA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1534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1535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W9546009</v>
      </c>
      <c r="B440" s="171">
        <v>46009</v>
      </c>
      <c r="C440" s="8">
        <f>IF(BS_CONTROLE[[#This Row],[DATA]]="","",WEEKNUM(BS_CONTROLE[[#This Row],[DATA]]))</f>
        <v>51</v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200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1536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Produção e Intervalo</v>
      </c>
      <c r="BR440" s="19">
        <f t="shared" si="46"/>
        <v>0</v>
      </c>
      <c r="BS440" s="19">
        <f t="shared" si="47"/>
        <v>0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/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/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/>
      <c r="Y444" s="158"/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3:Y440 X441:Y443 V441:W442 V444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1538</v>
      </c>
      <c r="C4" s="331" t="s">
        <v>1539</v>
      </c>
      <c r="D4" s="331" t="s">
        <v>1540</v>
      </c>
      <c r="E4" s="331" t="s">
        <v>1541</v>
      </c>
      <c r="F4" s="331" t="s">
        <v>8</v>
      </c>
      <c r="G4" s="331" t="s">
        <v>1542</v>
      </c>
    </row>
    <row r="5" spans="2:8">
      <c r="B5" s="334" t="s">
        <v>1152</v>
      </c>
      <c r="C5" s="334">
        <v>314978</v>
      </c>
      <c r="D5" s="334" t="s">
        <v>1543</v>
      </c>
      <c r="E5" s="334" t="s">
        <v>539</v>
      </c>
      <c r="F5" s="334" t="s">
        <v>101</v>
      </c>
      <c r="G5" s="335">
        <v>46143</v>
      </c>
    </row>
    <row r="6" spans="2:8">
      <c r="B6" s="334" t="s">
        <v>1544</v>
      </c>
      <c r="C6" s="334">
        <v>256790</v>
      </c>
      <c r="D6" s="334" t="s">
        <v>1545</v>
      </c>
      <c r="E6" s="334" t="s">
        <v>539</v>
      </c>
      <c r="F6" s="334" t="s">
        <v>1546</v>
      </c>
      <c r="G6" s="335">
        <v>45992</v>
      </c>
    </row>
    <row r="7" spans="2:8">
      <c r="B7" s="334" t="s">
        <v>1547</v>
      </c>
      <c r="C7" s="334">
        <v>265193</v>
      </c>
      <c r="D7" s="334" t="s">
        <v>1548</v>
      </c>
      <c r="E7" s="334" t="s">
        <v>540</v>
      </c>
      <c r="F7" s="334" t="s">
        <v>1499</v>
      </c>
      <c r="G7" s="334" t="s">
        <v>1549</v>
      </c>
    </row>
    <row r="8" spans="2:8">
      <c r="B8" s="334" t="s">
        <v>1550</v>
      </c>
      <c r="C8" s="334">
        <v>293716</v>
      </c>
      <c r="D8" s="334" t="s">
        <v>1551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1552</v>
      </c>
      <c r="C9" s="334">
        <v>257258</v>
      </c>
      <c r="D9" s="334" t="s">
        <v>1553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1554</v>
      </c>
      <c r="C10" s="334">
        <v>371147</v>
      </c>
      <c r="D10" s="334" t="s">
        <v>1555</v>
      </c>
      <c r="E10" s="334" t="s">
        <v>541</v>
      </c>
      <c r="F10" s="334" t="s">
        <v>144</v>
      </c>
      <c r="G10" s="334" t="s">
        <v>1549</v>
      </c>
    </row>
    <row r="11" spans="2:8">
      <c r="B11" s="334" t="s">
        <v>1556</v>
      </c>
      <c r="C11" s="334">
        <v>259230</v>
      </c>
      <c r="D11" s="334" t="s">
        <v>1557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1558</v>
      </c>
      <c r="C12" s="334">
        <v>370705</v>
      </c>
      <c r="D12" s="334"/>
      <c r="E12" s="334" t="s">
        <v>541</v>
      </c>
      <c r="F12" s="334" t="s">
        <v>144</v>
      </c>
      <c r="G12" s="334" t="s">
        <v>1549</v>
      </c>
    </row>
    <row r="13" spans="2:8">
      <c r="B13" s="334" t="s">
        <v>1559</v>
      </c>
      <c r="C13" s="334">
        <v>258542</v>
      </c>
      <c r="D13" s="334" t="s">
        <v>1560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1561</v>
      </c>
      <c r="C14" s="334">
        <v>257050</v>
      </c>
      <c r="D14" s="334" t="s">
        <v>1562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1564</v>
      </c>
      <c r="E3" s="326" t="s">
        <v>1565</v>
      </c>
      <c r="F3" s="326" t="s">
        <v>1566</v>
      </c>
      <c r="G3" s="331" t="s">
        <v>1567</v>
      </c>
      <c r="H3" s="326" t="s">
        <v>1568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1569</v>
      </c>
      <c r="H4" s="329"/>
    </row>
    <row r="5" spans="3:8" ht="29.25">
      <c r="C5" s="327" t="s">
        <v>539</v>
      </c>
      <c r="D5" s="327" t="s">
        <v>1570</v>
      </c>
      <c r="E5" s="328">
        <v>46000</v>
      </c>
      <c r="F5" s="327">
        <v>9000</v>
      </c>
      <c r="G5" s="332" t="s">
        <v>1571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1573</v>
      </c>
      <c r="G7" s="333" t="s">
        <v>1574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1575</v>
      </c>
      <c r="G8" s="332" t="s">
        <v>1576</v>
      </c>
      <c r="H8" s="327" t="s">
        <v>1577</v>
      </c>
    </row>
    <row r="9" spans="3:8">
      <c r="C9" s="327" t="s">
        <v>463</v>
      </c>
      <c r="D9" s="327" t="s">
        <v>1578</v>
      </c>
      <c r="E9" s="328">
        <v>45993</v>
      </c>
      <c r="F9" s="327">
        <v>12000</v>
      </c>
      <c r="G9" s="332" t="s">
        <v>1579</v>
      </c>
      <c r="H9" s="327"/>
    </row>
    <row r="10" spans="3:8" ht="29.25">
      <c r="C10" s="327" t="s">
        <v>463</v>
      </c>
      <c r="D10" s="327" t="s">
        <v>1580</v>
      </c>
      <c r="E10" s="328">
        <v>45993</v>
      </c>
      <c r="F10" s="327">
        <v>9000</v>
      </c>
      <c r="G10" s="332" t="s">
        <v>1581</v>
      </c>
      <c r="H10" s="327"/>
    </row>
    <row r="11" spans="3:8" ht="29.25">
      <c r="C11" s="327" t="s">
        <v>463</v>
      </c>
      <c r="D11" s="327" t="s">
        <v>1582</v>
      </c>
      <c r="E11" s="328">
        <v>45993</v>
      </c>
      <c r="F11" s="327">
        <v>10000</v>
      </c>
      <c r="G11" s="332" t="s">
        <v>1581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1583</v>
      </c>
      <c r="H12" s="327" t="s">
        <v>1577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1584</v>
      </c>
      <c r="W1" s="397"/>
      <c r="X1" s="397"/>
      <c r="Y1" s="104"/>
    </row>
    <row r="2" spans="1:25" s="101" customFormat="1" ht="11.25" customHeight="1">
      <c r="A2" s="105" t="s">
        <v>1585</v>
      </c>
      <c r="B2" s="105" t="s">
        <v>1586</v>
      </c>
      <c r="C2" s="105" t="s">
        <v>313</v>
      </c>
      <c r="D2" s="106" t="s">
        <v>873</v>
      </c>
      <c r="E2" s="106" t="s">
        <v>874</v>
      </c>
      <c r="F2" s="106" t="s">
        <v>1587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1588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Contrato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>
        <f>IF(SP_SUL!B418="","*",SP_SUL!B418)</f>
        <v>46009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 t="str">
        <f>IF(SP_SUL!B422="","*",SP_SUL!B422)</f>
        <v>*</v>
      </c>
      <c r="G420" s="110" t="str">
        <f>IF(SP_SUL!D422="","*",SP_SUL!D422)</f>
        <v>CARLOS (TP-722)</v>
      </c>
      <c r="H420" s="110" t="str">
        <f>IF(SP_SUL!F422="","*",SP_SUL!F422)</f>
        <v>PDM - SOLDA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1 Nº DE SOLDA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>
        <f>IF(SP_SUL!B440="","*",SP_SUL!B440)</f>
        <v>46009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200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400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1589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1590</v>
      </c>
      <c r="D5" s="399"/>
      <c r="E5" s="399"/>
      <c r="F5" s="399"/>
      <c r="G5" s="399"/>
      <c r="H5" s="399"/>
      <c r="I5" s="399"/>
      <c r="J5" s="400"/>
      <c r="K5" s="401" t="s">
        <v>1591</v>
      </c>
      <c r="L5" s="402"/>
      <c r="M5" s="402"/>
      <c r="N5" s="402"/>
      <c r="O5" s="403" t="s">
        <v>1592</v>
      </c>
      <c r="P5" s="404"/>
      <c r="Q5" s="405"/>
    </row>
    <row r="6" spans="1:17" s="94" customFormat="1" ht="15.75" customHeight="1">
      <c r="A6" s="88" t="s">
        <v>1587</v>
      </c>
      <c r="B6" s="95" t="s">
        <v>1586</v>
      </c>
      <c r="C6" s="96" t="s">
        <v>873</v>
      </c>
      <c r="D6" s="97" t="s">
        <v>874</v>
      </c>
      <c r="E6" s="96" t="s">
        <v>1593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1594</v>
      </c>
      <c r="M6" s="139" t="s">
        <v>335</v>
      </c>
      <c r="N6" s="140" t="s">
        <v>868</v>
      </c>
      <c r="O6" s="246" t="s">
        <v>911</v>
      </c>
      <c r="P6" s="157"/>
      <c r="Q6" s="193" t="s">
        <v>1595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Contrato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>
        <f>IF(SP_SUL!B418="","*",SP_SUL!B418)</f>
        <v>46009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CARLOS (TP-722)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>
        <f>IF(SP_SUL!B440="","*",SP_SUL!B440)</f>
        <v>46009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*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1596</v>
      </c>
      <c r="C2" s="96" t="s">
        <v>858</v>
      </c>
      <c r="D2" s="96" t="s">
        <v>860</v>
      </c>
      <c r="E2" s="96" t="s">
        <v>1597</v>
      </c>
      <c r="F2" s="96" t="s">
        <v>1598</v>
      </c>
      <c r="G2" s="96" t="s">
        <v>1599</v>
      </c>
      <c r="H2" s="96" t="s">
        <v>1600</v>
      </c>
      <c r="I2" s="96" t="s">
        <v>1601</v>
      </c>
      <c r="J2" s="96" t="s">
        <v>1602</v>
      </c>
      <c r="K2" s="131" t="s">
        <v>1603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>
        <f>IF(SP_SUL!B418="","*",SP_SUL!B418)</f>
        <v>46009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CARLOS (TP-722)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>
        <f>IF(SP_SUL!B440="","*",SP_SUL!B440)</f>
        <v>46009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*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*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2025-12-17T17:27:31Z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