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283" documentId="8_{B6337239-1A00-434D-AAD0-422EA1FEB5AE}" xr6:coauthVersionLast="47" xr6:coauthVersionMax="47" xr10:uidLastSave="{B47A1FFD-2F73-4EF2-AC3C-C8C5504587B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5" i="1" l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6" i="16" s="1"/>
  <c r="N230" i="1" a="1"/>
  <c r="N230" i="1" s="1"/>
  <c r="L236" i="16" s="1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9" i="16" s="1"/>
  <c r="N233" i="1" a="1"/>
  <c r="N233" i="1" s="1"/>
  <c r="L239" i="16" s="1"/>
  <c r="R233" i="1"/>
  <c r="S233" i="1" a="1"/>
  <c r="S233" i="1" s="1"/>
  <c r="D239" i="16" s="1"/>
  <c r="T233" i="1" a="1"/>
  <c r="T233" i="1" s="1"/>
  <c r="E239" i="16" s="1"/>
  <c r="AI233" i="1"/>
  <c r="BB233" i="1" s="1"/>
  <c r="AJ233" i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3" i="16" s="1"/>
  <c r="N248" i="1" a="1"/>
  <c r="N248" i="1" s="1"/>
  <c r="L253" i="16" s="1"/>
  <c r="R248" i="1"/>
  <c r="S248" i="1" a="1"/>
  <c r="S248" i="1" s="1"/>
  <c r="D253" i="16" s="1"/>
  <c r="T248" i="1" a="1"/>
  <c r="T248" i="1" s="1"/>
  <c r="E253" i="16" s="1"/>
  <c r="AI248" i="1"/>
  <c r="BB248" i="1" s="1"/>
  <c r="AJ248" i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2" i="16" s="1"/>
  <c r="N257" i="1" a="1"/>
  <c r="N257" i="1" s="1"/>
  <c r="L262" i="16" s="1"/>
  <c r="R257" i="1"/>
  <c r="S257" i="1" a="1"/>
  <c r="S257" i="1" s="1"/>
  <c r="D262" i="16" s="1"/>
  <c r="T257" i="1" a="1"/>
  <c r="T257" i="1" s="1"/>
  <c r="E262" i="16" s="1"/>
  <c r="AI257" i="1"/>
  <c r="BB257" i="1" s="1"/>
  <c r="AJ257" i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0" i="16" s="1"/>
  <c r="N265" i="1" a="1"/>
  <c r="N265" i="1" s="1"/>
  <c r="L270" i="16" s="1"/>
  <c r="R265" i="1"/>
  <c r="S265" i="1" a="1"/>
  <c r="S265" i="1" s="1"/>
  <c r="D270" i="16" s="1"/>
  <c r="T265" i="1" a="1"/>
  <c r="T265" i="1" s="1"/>
  <c r="E270" i="16" s="1"/>
  <c r="AI265" i="1"/>
  <c r="BB265" i="1" s="1"/>
  <c r="AJ265" i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1" i="16" s="1"/>
  <c r="N266" i="1" a="1"/>
  <c r="N266" i="1" s="1"/>
  <c r="L271" i="16" s="1"/>
  <c r="R266" i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S267" i="1" a="1"/>
  <c r="S267" i="1" s="1"/>
  <c r="D272" i="16" s="1"/>
  <c r="T267" i="1" a="1"/>
  <c r="T267" i="1" s="1"/>
  <c r="E272" i="16" s="1"/>
  <c r="AI267" i="1"/>
  <c r="BB267" i="1" s="1"/>
  <c r="AJ267" i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S271" i="1" a="1"/>
  <c r="S271" i="1" s="1"/>
  <c r="D276" i="16" s="1"/>
  <c r="T271" i="1" a="1"/>
  <c r="T271" i="1" s="1"/>
  <c r="E276" i="16" s="1"/>
  <c r="AI271" i="1"/>
  <c r="BB271" i="1" s="1"/>
  <c r="AJ271" i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S272" i="1" a="1"/>
  <c r="S272" i="1" s="1"/>
  <c r="D277" i="16" s="1"/>
  <c r="T272" i="1" a="1"/>
  <c r="T272" i="1" s="1"/>
  <c r="E277" i="16" s="1"/>
  <c r="AI272" i="1"/>
  <c r="BB272" i="1" s="1"/>
  <c r="AJ272" i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S273" i="1" a="1"/>
  <c r="S273" i="1" s="1"/>
  <c r="D278" i="16" s="1"/>
  <c r="T273" i="1" a="1"/>
  <c r="T273" i="1" s="1"/>
  <c r="E278" i="16" s="1"/>
  <c r="AI273" i="1"/>
  <c r="BB273" i="1" s="1"/>
  <c r="AJ273" i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S276" i="1" a="1"/>
  <c r="S276" i="1" s="1"/>
  <c r="D281" i="16" s="1"/>
  <c r="T276" i="1" a="1"/>
  <c r="T276" i="1" s="1"/>
  <c r="E281" i="16" s="1"/>
  <c r="AI276" i="1"/>
  <c r="BB276" i="1" s="1"/>
  <c r="AJ276" i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S278" i="1" a="1"/>
  <c r="S278" i="1" s="1"/>
  <c r="D283" i="16" s="1"/>
  <c r="T278" i="1" a="1"/>
  <c r="T278" i="1" s="1"/>
  <c r="E283" i="16" s="1"/>
  <c r="AI278" i="1"/>
  <c r="BB278" i="1" s="1"/>
  <c r="AJ278" i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4" i="16" s="1"/>
  <c r="N279" i="1" a="1"/>
  <c r="N279" i="1" s="1"/>
  <c r="L284" i="16" s="1"/>
  <c r="R279" i="1"/>
  <c r="S279" i="1" a="1"/>
  <c r="S279" i="1" s="1"/>
  <c r="D284" i="16" s="1"/>
  <c r="T279" i="1" a="1"/>
  <c r="T279" i="1" s="1"/>
  <c r="E284" i="16" s="1"/>
  <c r="AI279" i="1"/>
  <c r="BB279" i="1" s="1"/>
  <c r="AJ279" i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70" i="1" l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N606" i="11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5" i="16" l="1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<sst xmlns="http://schemas.openxmlformats.org/spreadsheetml/2006/main" count="6946" uniqueCount="1789">
  <si>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</si>
  <si>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</si>
  <si>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</si>
  <si>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</si>
  <si>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</si>
  <si>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</si>
  <si>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</si>
  <si>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</si>
  <si>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</si>
  <si>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</si>
  <si>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</si>
  <si>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</si>
  <si>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</si>
  <si>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</si>
  <si>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</si>
  <si>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</si>
  <si>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</si>
  <si>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</si>
  <si>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</si>
  <si>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</si>
  <si>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</si>
  <si>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</si>
  <si>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</si>
  <si>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</si>
  <si>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</si>
  <si>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</si>
  <si>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</si>
  <si>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</si>
  <si>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</si>
  <si>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</si>
  <si>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</si>
  <si>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</si>
  <si>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</si>
  <si>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</si>
  <si>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</si>
  <si>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</si>
  <si>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</si>
  <si>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</si>
  <si>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</si>
  <si>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</si>
  <si>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</si>
  <si>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</si>
  <si>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</si>
  <si>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</si>
  <si>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</si>
  <si>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</si>
  <si>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</si>
  <si>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</si>
  <si>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</si>
  <si>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</si>
  <si>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</si>
  <si>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</si>
  <si>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</si>
  <si>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</si>
  <si>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</si>
  <si>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</si>
  <si>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</si>
  <si>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</si>
  <si>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</si>
  <si>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</si>
  <si>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</si>
  <si>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</si>
  <si>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</si>
  <si>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</si>
  <si>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</si>
  <si>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</si>
  <si>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</si>
  <si>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</si>
  <si>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</si>
  <si>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</si>
  <si>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</si>
  <si>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</si>
  <si>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</si>
  <si>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</si>
  <si>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</si>
  <si>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</si>
  <si>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</si>
  <si>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</si>
  <si>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</si>
  <si>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</si>
  <si>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</si>
  <si>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</si>
  <si>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</si>
  <si>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</si>
  <si>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</si>
  <si>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</si>
  <si>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</si>
  <si>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</si>
  <si>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</si>
  <si>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</si>
  <si>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</si>
  <si>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</si>
  <si>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</si>
  <si>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</si>
  <si>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</si>
  <si>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</si>
  <si>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</si>
  <si>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</si>
  <si>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</si>
  <si>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</si>
  <si>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</si>
  <si>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</si>
  <si>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</si>
  <si>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</si>
  <si>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</si>
  <si>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</si>
  <si>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</si>
  <si>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</si>
  <si>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</si>
  <si>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</si>
  <si>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</si>
  <si>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</si>
  <si>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</si>
  <si>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</si>
  <si>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</si>
  <si>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</si>
  <si>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</si>
  <si>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</si>
  <si>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</si>
  <si>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</si>
  <si>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</si>
  <si>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</si>
  <si>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</si>
  <si>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</si>
  <si>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</si>
  <si>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</si>
  <si>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</si>
  <si>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</si>
  <si>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</si>
  <si>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</si>
  <si>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</si>
  <si>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</si>
  <si>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</si>
  <si>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</si>
  <si>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</si>
  <si>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</si>
  <si>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</si>
  <si>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</si>
  <si>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</si>
  <si>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</si>
  <si>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</si>
  <si>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</si>
  <si>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</si>
  <si>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</si>
  <si>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</si>
  <si>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</si>
  <si>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</si>
  <si>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</si>
  <si>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</si>
  <si>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</si>
  <si>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</si>
  <si>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</si>
  <si>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</si>
  <si>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</si>
  <si>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</si>
  <si>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</si>
  <si>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</si>
  <si>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</si>
  <si>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</si>
  <si>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</si>
  <si>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</si>
  <si>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</si>
  <si>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</si>
  <si>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</si>
  <si>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</si>
  <si>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</si>
  <si>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</si>
  <si>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</si>
  <si>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</si>
  <si>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</si>
  <si>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</si>
  <si>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</si>
  <si>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</si>
  <si>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</si>
  <si>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</si>
  <si>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</si>
  <si>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</si>
  <si>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</si>
  <si>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</si>
  <si>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</si>
  <si>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</si>
  <si>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</si>
  <si>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</si>
  <si>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</si>
  <si>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</si>
  <si>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</si>
  <si>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</si>
  <si>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</si>
  <si>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</si>
  <si>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</si>
  <si>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</si>
  <si>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</si>
  <si>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</si>
  <si>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</si>
  <si>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</si>
  <si>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</si>
  <si>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</si>
  <si>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</si>
  <si>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</si>
  <si>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</si>
  <si>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</si>
  <si>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</si>
  <si>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</si>
  <si>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</si>
  <si>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</si>
  <si>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</si>
  <si>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</si>
  <si>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</si>
  <si>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</si>
  <si>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</si>
  <si>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</si>
  <si>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</si>
  <si>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</si>
  <si>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</si>
  <si>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</si>
  <si>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</si>
  <si>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</si>
  <si>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</si>
  <si>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</si>
  <si>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</si>
  <si>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</si>
  <si>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</si>
  <si>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</si>
  <si>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</si>
  <si>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</si>
  <si>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</si>
  <si>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</si>
  <si>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</si>
  <si>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</si>
  <si>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</si>
  <si>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</si>
  <si>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</si>
  <si>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</si>
  <si>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</si>
  <si>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</si>
  <si>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</si>
  <si>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</si>
  <si>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</si>
  <si>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</si>
  <si>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</si>
  <si>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</si>
  <si>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</si>
  <si>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</si>
  <si>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</si>
  <si>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</si>
  <si>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</si>
  <si>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</si>
  <si>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</si>
  <si>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</si>
  <si>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</si>
  <si>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</si>
  <si>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</si>
  <si>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</si>
  <si>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</si>
  <si>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</si>
  <si>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</si>
  <si>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</si>
  <si>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</si>
  <si>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</si>
  <si>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</si>
  <si>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</si>
  <si>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</si>
  <si>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</si>
  <si>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</si>
  <si>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</si>
  <si>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</si>
  <si>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</si>
  <si>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</si>
  <si>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</si>
  <si>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</si>
  <si>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</si>
  <si>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</si>
  <si>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</si>
  <si>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</si>
  <si>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</si>
  <si>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</si>
  <si>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</si>
  <si>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</si>
  <si>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</si>
  <si>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</si>
  <si>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</si>
  <si>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</si>
  <si>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</si>
  <si>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</si>
  <si>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</si>
  <si>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</si>
  <si>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</si>
  <si>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</si>
  <si>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</si>
  <si>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</si>
  <si>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</si>
  <si>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</si>
  <si>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</si>
  <si>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</si>
  <si>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</si>
  <si>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</si>
  <si>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</si>
  <si>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</si>
  <si>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</si>
  <si>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</si>
  <si>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</si>
  <si>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</si>
  <si>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</si>
  <si>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</si>
  <si>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</si>
  <si>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</si>
  <si>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</si>
  <si>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</si>
  <si>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</si>
  <si>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</si>
  <si>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</si>
  <si>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</si>
  <si>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</si>
  <si>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</si>
  <si>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</si>
  <si>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</si>
  <si>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</si>
  <si>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</si>
  <si>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</si>
  <si>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</si>
  <si>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</si>
  <si>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</si>
  <si>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</si>
  <si>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</si>
  <si>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</si>
  <si>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</si>
  <si>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</si>
  <si>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</si>
  <si>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</si>
  <si>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</si>
  <si>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</si>
  <si>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</si>
  <si>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</si>
  <si>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</si>
  <si>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</si>
  <si>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</si>
  <si>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</si>
  <si>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</si>
  <si>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</si>
  <si>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</si>
  <si>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</si>
  <si>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</si>
  <si>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</si>
  <si>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</si>
  <si>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</si>
  <si>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</si>
  <si>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</si>
  <si>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</si>
  <si>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</si>
  <si>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</si>
  <si>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</si>
  <si>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</si>
  <si>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</si>
  <si>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</si>
  <si>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</si>
  <si>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</si>
  <si>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</si>
  <si>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</si>
  <si>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</si>
  <si>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</si>
  <si>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</si>
  <si>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</si>
  <si>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</si>
  <si>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</si>
  <si>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</si>
  <si>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</si>
  <si>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</si>
  <si>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</si>
  <si>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</si>
  <si>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</si>
  <si>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</si>
  <si>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</si>
  <si>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</si>
  <si>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</si>
  <si>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</si>
  <si>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</si>
  <si>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</si>
  <si>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</si>
  <si>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</si>
  <si>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</si>
  <si>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</si>
  <si>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</si>
  <si>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</si>
  <si>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</si>
  <si>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</si>
  <si>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</si>
  <si>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</si>
  <si>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</si>
  <si>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</si>
  <si>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</si>
  <si>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</si>
  <si>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</si>
  <si>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</si>
  <si>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</si>
  <si>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</si>
  <si>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</si>
  <si>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</si>
  <si>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</si>
  <si>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</si>
  <si>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</si>
  <si>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</si>
  <si>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</si>
  <si>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</si>
  <si>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</si>
  <si>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</si>
  <si>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</si>
  <si>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</si>
  <si>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</si>
  <si>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</si>
  <si>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</si>
  <si>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</si>
  <si>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</si>
  <si>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</si>
  <si>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</si>
  <si>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</si>
  <si>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</si>
  <si>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</si>
  <si>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</si>
  <si>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</si>
  <si>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</si>
  <si>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</si>
  <si>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</si>
  <si>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</si>
  <si>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</si>
  <si>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</si>
  <si>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</si>
  <si>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</si>
  <si>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</si>
  <si>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</si>
  <si>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</si>
  <si>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</si>
  <si>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</si>
  <si>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</si>
  <si>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</si>
  <si>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</si>
  <si>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</si>
  <si>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</si>
  <si>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</si>
  <si>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</si>
  <si>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</si>
  <si>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</si>
  <si>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</si>
  <si>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</si>
  <si>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</si>
  <si>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</si>
  <si>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</si>
  <si>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</si>
  <si>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</si>
  <si>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</si>
  <si>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</si>
  <si>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</si>
  <si>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</si>
  <si>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</si>
  <si>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</si>
  <si>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</si>
  <si>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</si>
  <si>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</si>
  <si>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</si>
  <si>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</si>
  <si>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</si>
  <si>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</si>
  <si>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</si>
  <si>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</si>
  <si>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</si>
  <si>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</si>
  <si>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</si>
  <si>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</si>
  <si>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</si>
  <si>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</si>
  <si>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</si>
  <si>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</si>
  <si>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</si>
  <si>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</si>
  <si>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</si>
  <si>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</si>
  <si>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</si>
  <si>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</si>
  <si>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</si>
  <si>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</si>
  <si>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</si>
  <si>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</si>
  <si>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</si>
  <si>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</si>
  <si>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</si>
  <si>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</si>
  <si>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</si>
  <si>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</si>
  <si>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</si>
  <si>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</si>
  <si>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</si>
  <si>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</si>
  <si>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</si>
  <si>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</si>
  <si>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</si>
  <si>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</si>
  <si>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</si>
  <si>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</si>
  <si>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</si>
  <si>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</si>
  <si>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</si>
  <si>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</si>
  <si>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</si>
  <si>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</si>
  <si>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</si>
  <si>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</si>
  <si>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</si>
  <si>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</si>
  <si>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</si>
  <si>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</si>
  <si>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</si>
  <si>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</si>
  <si>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</si>
  <si>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</si>
  <si>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</si>
  <si>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</si>
  <si>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</si>
  <si>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</si>
  <si>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</si>
  <si>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</si>
  <si>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</si>
  <si>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</si>
  <si>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</si>
  <si>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</si>
  <si>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</si>
  <si>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</si>
  <si>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</si>
  <si>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</si>
  <si>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</si>
  <si>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</si>
  <si>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</si>
  <si>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</si>
  <si>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</si>
  <si>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</si>
  <si>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</si>
  <si>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</si>
  <si>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</si>
  <si>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</si>
  <si>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</si>
  <si>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</si>
  <si>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</si>
  <si>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</si>
  <si>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</si>
  <si>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</si>
  <si>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</si>
  <si>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</si>
  <si>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</si>
  <si>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</si>
  <si>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</si>
  <si>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</si>
  <si>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</si>
  <si>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</si>
  <si>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</si>
  <si>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</si>
  <si>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</si>
  <si>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</si>
  <si>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</si>
  <si>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</si>
  <si>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</si>
  <si>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</si>
  <si>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</si>
  <si>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</si>
  <si>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</si>
  <si>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</si>
  <si>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</si>
  <si>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</si>
  <si>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</si>
  <si>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</si>
  <si>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</si>
  <si>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</si>
  <si>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</si>
  <si>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</si>
  <si>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</si>
  <si>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</si>
  <si>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</si>
  <si>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</si>
  <si>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</si>
  <si>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</si>
  <si>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</si>
  <si>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</si>
  <si>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</si>
  <si>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</si>
  <si>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</si>
  <si>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</si>
  <si>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</si>
  <si>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</si>
  <si>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</si>
  <si>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</si>
  <si>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</si>
  <si>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</si>
  <si>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</si>
  <si>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</si>
  <si>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</si>
  <si>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</si>
  <si>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</si>
  <si>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</si>
  <si>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</si>
  <si>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</si>
  <si>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</si>
  <si>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</si>
  <si>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</si>
  <si>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</si>
  <si>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</si>
  <si>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</si>
  <si>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</si>
  <si>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</si>
  <si>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</si>
  <si>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</si>
  <si>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</si>
  <si>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</si>
  <si>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</si>
  <si>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</si>
  <si>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</si>
  <si>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</si>
  <si>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</si>
  <si>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</si>
  <si>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</si>
  <si>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</si>
  <si>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</si>
  <si>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</si>
  <si>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</si>
  <si>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</si>
  <si>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</si>
  <si>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</si>
  <si>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</si>
  <si>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</si>
  <si>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</si>
  <si>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</si>
  <si>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</si>
  <si>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</si>
  <si>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</si>
  <si>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</si>
  <si>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</si>
  <si>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</si>
  <si>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</si>
  <si>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</si>
  <si>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</si>
  <si>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</si>
  <si>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</si>
  <si>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</si>
  <si>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</si>
  <si>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</si>
  <si>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</si>
  <si>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</si>
  <si>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</si>
  <si>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</si>
  <si>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</si>
  <si>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</si>
  <si>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</si>
  <si>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</si>
  <si>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</si>
  <si>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</si>
  <si>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</si>
  <si>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</si>
  <si>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</si>
  <si>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</si>
  <si>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</si>
  <si>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</si>
  <si>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</si>
  <si>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</si>
  <si>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</si>
  <si>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</si>
  <si>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</si>
  <si>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</si>
  <si>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</si>
  <si>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</si>
  <si>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</si>
  <si>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</si>
  <si>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</si>
  <si>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</si>
  <si>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</si>
  <si>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</si>
  <si>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</si>
  <si>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</si>
  <si>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</si>
  <si>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</si>
  <si>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</si>
  <si>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</si>
  <si>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</si>
  <si>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</si>
  <si>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</si>
  <si>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</si>
  <si>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</si>
  <si>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</si>
  <si>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</si>
  <si>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</si>
  <si>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</si>
  <si>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</si>
  <si>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</si>
  <si>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</si>
  <si>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</si>
  <si>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</si>
  <si>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</si>
  <si>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</si>
  <si>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</si>
  <si>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</si>
  <si>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</si>
  <si>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</si>
  <si>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</si>
  <si>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</si>
  <si>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</si>
  <si>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</si>
  <si>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</si>
  <si>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</si>
  <si>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</si>
  <si>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</si>
  <si>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</si>
  <si>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</si>
  <si>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</si>
  <si>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</si>
  <si>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</si>
  <si>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</si>
  <si>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</si>
  <si>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</si>
  <si>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</si>
  <si>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</si>
  <si>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</si>
  <si>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</si>
  <si>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</si>
  <si>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</si>
  <si>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</si>
  <si>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</si>
  <si>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</si>
  <si>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</si>
  <si>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</si>
  <si>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</si>
  <si>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</si>
  <si>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</si>
  <si>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</si>
  <si>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</si>
  <si>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</si>
  <si>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</si>
  <si>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</si>
  <si>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</si>
  <si>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</si>
  <si>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</si>
  <si>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</si>
  <si>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</si>
  <si>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</si>
  <si>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</si>
  <si>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</si>
  <si>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</si>
  <si>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</si>
  <si>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</si>
  <si>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</si>
  <si>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</si>
  <si>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</si>
  <si>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</si>
  <si>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</si>
  <si>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</si>
  <si>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</si>
  <si>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</si>
  <si>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</si>
  <si>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</si>
  <si>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</si>
  <si>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</si>
  <si>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</si>
  <si>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</si>
  <si>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</si>
  <si>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</si>
  <si>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</si>
  <si>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</si>
  <si>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</si>
  <si>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</si>
  <si>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</si>
  <si>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</si>
  <si>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</si>
  <si>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</si>
  <si>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</si>
  <si>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</si>
  <si>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</si>
  <si>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</si>
  <si>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</si>
  <si>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</si>
  <si>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</si>
  <si>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</si>
  <si>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</si>
  <si>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</si>
  <si>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</si>
  <si>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</si>
  <si>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</si>
  <si>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</si>
  <si>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</si>
  <si>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</si>
  <si>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</si>
  <si>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</si>
  <si>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</si>
  <si>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</si>
  <si>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</si>
  <si>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</si>
  <si>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</si>
  <si>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</si>
  <si>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</si>
  <si>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</si>
  <si>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</si>
  <si>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</si>
  <si>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</si>
  <si>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</si>
  <si>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</si>
  <si>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</si>
  <si>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</si>
  <si>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</si>
  <si>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</si>
  <si>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</si>
  <si>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</si>
  <si>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</si>
  <si>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</si>
  <si>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</si>
  <si>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</si>
  <si>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</si>
  <si>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</si>
  <si>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</si>
  <si>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</si>
  <si>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</si>
  <si>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</si>
  <si>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</si>
  <si>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</si>
  <si>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</si>
  <si>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</si>
  <si>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</si>
  <si>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</si>
  <si>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</si>
  <si>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</si>
  <si>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</si>
  <si>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</si>
  <si>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</si>
  <si>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</si>
  <si>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</si>
  <si>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</si>
  <si>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</si>
  <si>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</si>
  <si>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</si>
  <si>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</si>
  <si>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</si>
  <si>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</si>
  <si>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</si>
  <si>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</si>
  <si>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</si>
  <si>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</si>
  <si>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</si>
  <si>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</si>
  <si>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</si>
  <si>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</si>
  <si>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</si>
  <si>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</si>
  <si>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</si>
  <si>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</si>
  <si>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</si>
  <si>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</si>
  <si>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</si>
  <si>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</si>
  <si>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</si>
  <si>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</si>
  <si>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</si>
  <si>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</si>
  <si>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</si>
  <si>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</si>
  <si>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</si>
  <si>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</si>
  <si>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</si>
  <si>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</si>
  <si>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</si>
  <si>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</si>
  <si>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</si>
  <si>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</si>
  <si>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</si>
  <si>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</si>
  <si>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</si>
  <si>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</si>
  <si>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</si>
  <si>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</si>
  <si>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</si>
  <si>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</si>
  <si>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</si>
  <si>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</si>
  <si>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</si>
  <si>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</si>
  <si>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</si>
  <si>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</si>
  <si>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</si>
  <si>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</si>
  <si>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</si>
  <si>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</si>
  <si>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</si>
  <si>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</si>
  <si>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</si>
  <si>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</si>
  <si>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</si>
  <si>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</si>
  <si>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</si>
  <si>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</si>
  <si>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</si>
  <si>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</si>
  <si>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</si>
  <si>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</si>
  <si>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</si>
  <si>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</si>
  <si>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</si>
  <si>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</si>
  <si>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</si>
  <si>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</si>
  <si>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</si>
  <si>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</si>
  <si>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</si>
  <si>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</si>
  <si>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</si>
  <si>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</si>
  <si>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</si>
  <si>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</si>
  <si>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</si>
  <si>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</si>
  <si>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</si>
  <si>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</si>
  <si>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</si>
  <si>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</si>
  <si>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</si>
  <si>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</si>
  <si>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</si>
  <si>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</si>
  <si>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</si>
  <si>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</si>
  <si>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</si>
  <si>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</si>
  <si>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</si>
  <si>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</si>
  <si>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</si>
  <si>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</si>
  <si>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</si>
  <si>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</si>
  <si>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</si>
  <si>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</si>
  <si>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</si>
  <si>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</si>
  <si>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</si>
  <si>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</si>
  <si>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</si>
  <si>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</si>
  <si>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</si>
  <si>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</si>
  <si>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</si>
  <si>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</si>
  <si>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</si>
  <si>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</si>
  <si>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</si>
  <si>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</si>
  <si>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</si>
  <si>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</si>
  <si>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</si>
  <si>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</si>
  <si>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</si>
  <si>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</si>
  <si>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</si>
  <si>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</si>
  <si>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</si>
  <si>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</si>
  <si>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</si>
  <si>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</si>
  <si>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</si>
  <si>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</si>
  <si>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</si>
  <si>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</si>
  <si>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</si>
  <si>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</si>
  <si>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</si>
  <si>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</si>
  <si>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</si>
  <si>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</si>
  <si>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</si>
  <si>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</si>
  <si>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</si>
  <si>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</si>
  <si>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</si>
  <si>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</si>
  <si>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</si>
  <si>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</si>
  <si>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</si>
  <si>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</si>
  <si>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</si>
  <si>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</si>
  <si>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</si>
  <si>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</si>
  <si>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</si>
  <si>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</si>
  <si>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</si>
  <si>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</si>
  <si>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</si>
  <si>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</si>
  <si>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</si>
  <si>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</si>
  <si>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</si>
  <si>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</si>
  <si>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</si>
  <si>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</si>
  <si>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</si>
  <si>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</si>
  <si>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</si>
  <si>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</si>
  <si>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</si>
  <si>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</si>
  <si>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</si>
  <si>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</si>
  <si>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</si>
  <si>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</si>
  <si>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</si>
  <si>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</si>
  <si>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</si>
  <si>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</si>
  <si>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</si>
  <si>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</si>
  <si>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</si>
  <si>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</si>
  <si>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</si>
  <si>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</si>
  <si>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</si>
  <si>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</si>
  <si>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</si>
  <si>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</si>
  <si>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</si>
  <si>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</si>
  <si>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</si>
  <si>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</si>
  <si>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</si>
  <si>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</si>
  <si>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</si>
  <si>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</si>
  <si>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</si>
  <si>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</si>
  <si>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</si>
  <si>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</si>
  <si>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</si>
  <si>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</si>
  <si>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</si>
  <si>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</si>
  <si>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</si>
  <si>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</si>
  <si>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</si>
  <si>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</si>
  <si>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</si>
  <si>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</si>
  <si>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</si>
  <si>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</si>
  <si>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</si>
  <si>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</si>
  <si>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</si>
  <si>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</si>
  <si>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</si>
  <si>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</si>
  <si>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</si>
  <si>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</si>
  <si>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</si>
  <si>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</si>
  <si>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</si>
  <si>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</si>
  <si>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</si>
  <si>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</si>
  <si>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</si>
  <si>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</si>
  <si>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</si>
  <si>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</si>
  <si>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</si>
  <si>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</si>
  <si>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</si>
  <si>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</si>
  <si>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</si>
  <si>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</si>
  <si>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</si>
  <si>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</si>
  <si>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</si>
  <si>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</si>
  <si>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</si>
  <si>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</si>
  <si>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</si>
  <si>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</si>
  <si>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</si>
  <si>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</si>
  <si>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</si>
  <si>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</si>
  <si>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</si>
  <si>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</si>
  <si>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</si>
  <si>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</si>
  <si>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</si>
  <si>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</si>
  <si>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</si>
  <si>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</si>
  <si>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</si>
  <si>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</si>
  <si>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</si>
  <si>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</si>
  <si>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</si>
  <si>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</si>
  <si>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</si>
  <si>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</si>
  <si>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</si>
  <si>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</si>
  <si>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</si>
  <si>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</si>
  <si>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</si>
  <si>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</si>
  <si>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</si>
  <si>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</si>
  <si>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</si>
  <si>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</si>
  <si>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</si>
  <si>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</si>
  <si>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</si>
  <si>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</si>
  <si>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</si>
  <si>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</si>
  <si>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</si>
  <si>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</si>
  <si>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</si>
  <si>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</si>
  <si>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</si>
  <si>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</si>
  <si>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</si>
  <si>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</si>
  <si>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</si>
  <si>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</si>
  <si>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</si>
  <si>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</si>
  <si>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</si>
  <si>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</si>
  <si>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</si>
  <si>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</si>
  <si>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</si>
  <si>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</si>
  <si>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</si>
  <si>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</si>
  <si>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</si>
  <si>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</si>
  <si>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</si>
  <si>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</si>
  <si>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</si>
  <si>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</si>
  <si>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</si>
  <si>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</si>
  <si>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</si>
  <si>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</si>
  <si>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</si>
  <si>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</si>
  <si>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</si>
  <si>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</si>
  <si>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</si>
  <si>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</si>
  <si>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</si>
  <si>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</si>
  <si>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</si>
  <si>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</si>
  <si>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</si>
  <si>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</si>
  <si>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</si>
  <si>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</si>
  <si>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</si>
  <si>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</si>
  <si>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</si>
  <si>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</si>
  <si>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</si>
  <si>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</si>
  <si>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</si>
  <si>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</si>
  <si>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</si>
  <si>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</si>
  <si>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</si>
  <si>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</si>
  <si>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</si>
  <si>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</si>
  <si>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</si>
  <si>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</si>
  <si>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</si>
  <si>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</si>
  <si>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</si>
  <si>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</si>
  <si>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</si>
  <si>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</si>
  <si>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</si>
  <si>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</si>
  <si>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</si>
  <si>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</si>
  <si>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</si>
  <si>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</si>
  <si>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</si>
  <si>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</si>
  <si>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</si>
  <si>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</si>
  <si>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</si>
  <si>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</si>
  <si>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</si>
  <si>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</si>
  <si>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</si>
  <si>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</si>
  <si>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</si>
  <si>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</si>
  <si>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</si>
  <si>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</si>
  <si>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</si>
  <si>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</si>
  <si>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</si>
  <si>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</si>
  <si>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</si>
  <si>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</si>
  <si>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</si>
  <si>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</si>
  <si>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</si>
  <si>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</si>
  <si>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</si>
  <si>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</si>
  <si>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</si>
  <si>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</si>
  <si>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</si>
  <si>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</si>
  <si>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</si>
  <si>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</si>
  <si>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</si>
  <si>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</si>
  <si>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</si>
  <si>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</si>
  <si>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</si>
  <si>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</si>
  <si>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</si>
  <si>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</si>
  <si>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</si>
  <si>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</si>
  <si>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</si>
  <si>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</si>
  <si>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</si>
  <si>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</si>
  <si>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</si>
  <si>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</si>
  <si>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</si>
  <si>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</si>
  <si>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</si>
  <si>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</si>
  <si>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</si>
  <si>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</si>
  <si>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</si>
  <si>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</si>
  <si>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</si>
  <si>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</si>
  <si>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</si>
  <si>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</si>
  <si>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</si>
  <si>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</si>
  <si>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</si>
  <si>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</si>
  <si>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</si>
  <si>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</si>
  <si>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</si>
  <si>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</si>
  <si>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</si>
  <si>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</si>
  <si>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</si>
  <si>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</si>
  <si>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</si>
  <si>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</si>
  <si>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</si>
  <si>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</si>
  <si>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</si>
  <si>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</si>
  <si>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</si>
  <si>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</si>
  <si>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</si>
  <si>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</si>
  <si>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</si>
  <si>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</si>
  <si>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</si>
  <si>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</si>
  <si>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</si>
  <si>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</si>
  <si>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</si>
  <si>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</si>
  <si>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</si>
  <si>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</si>
  <si>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</si>
  <si>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</si>
  <si>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</si>
  <si>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</si>
  <si>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</si>
  <si>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</si>
  <si>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</si>
  <si>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</si>
  <si>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</si>
  <si>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</si>
  <si>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</si>
  <si>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</si>
  <si>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</si>
  <si>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</si>
  <si>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</si>
  <si>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</si>
  <si>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</si>
  <si>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</si>
  <si>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</si>
  <si>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</si>
  <si>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</si>
  <si>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</si>
  <si>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</si>
  <si>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</si>
  <si>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</si>
  <si>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</si>
  <si>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</si>
  <si>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</si>
  <si>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</si>
  <si>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</si>
  <si>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</si>
  <si>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</si>
  <si>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</si>
  <si>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</si>
  <si>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</si>
  <si>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</si>
  <si>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</si>
  <si>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</si>
  <si>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</si>
  <si>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</si>
  <si>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</si>
  <si>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</si>
  <si>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</si>
  <si>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</si>
  <si>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</si>
  <si>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</si>
  <si>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</si>
  <si>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</si>
  <si>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</si>
  <si>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</si>
  <si>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</si>
  <si>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</si>
  <si>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</si>
  <si>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</si>
  <si>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</si>
  <si>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</si>
  <si>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</si>
  <si>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</si>
  <si>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</si>
  <si>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</si>
  <si>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</si>
  <si>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</si>
  <si>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</si>
  <si>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</si>
  <si>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</si>
  <si>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</si>
  <si>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</si>
  <si>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</si>
  <si>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</si>
  <si>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</si>
  <si>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</si>
  <si>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</si>
  <si>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</si>
  <si>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</si>
  <si>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</si>
  <si>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</si>
  <si>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</si>
  <si>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</si>
  <si>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</si>
  <si>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</si>
  <si>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</si>
  <si>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</si>
  <si>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</si>
  <si>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</si>
  <si>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</si>
  <si>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</si>
  <si>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</si>
  <si>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</si>
  <si>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</si>
  <si>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</si>
  <si>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</si>
  <si>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</si>
  <si>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</si>
  <si>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</si>
  <si>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</si>
  <si>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</si>
  <si>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</si>
  <si>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</si>
  <si>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</si>
  <si>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</si>
  <si>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</si>
  <si>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</si>
  <si>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</si>
  <si>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</si>
  <si>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</si>
  <si>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</si>
  <si>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</si>
  <si>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</si>
  <si>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</si>
  <si>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</si>
  <si>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</si>
  <si>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</si>
  <si>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</si>
  <si>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</si>
  <si>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</si>
  <si>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</si>
  <si>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</si>
  <si>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</si>
  <si>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</si>
  <si>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</si>
  <si>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</si>
  <si>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</si>
  <si>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</si>
  <si>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</si>
  <si>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</si>
  <si>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</si>
  <si>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</si>
  <si>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</si>
  <si>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</si>
  <si>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</si>
  <si>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</si>
  <si>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</si>
  <si>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</si>
  <si>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</si>
  <si>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</si>
  <si>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</si>
  <si>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</si>
  <si>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</si>
  <si>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</si>
  <si>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</si>
  <si>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</si>
  <si>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</si>
  <si>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</si>
  <si>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</si>
  <si>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</si>
  <si>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</si>
  <si>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</si>
  <si>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</si>
  <si>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</si>
  <si>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</si>
  <si>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</si>
  <si>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</si>
  <si>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</si>
  <si>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</si>
  <si>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</si>
  <si>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</si>
  <si>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</si>
  <si>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</si>
  <si>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</si>
  <si>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</si>
  <si>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</si>
  <si>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</si>
  <si>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</si>
  <si>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</si>
  <si>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</si>
  <si>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</si>
  <si>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</si>
  <si>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</si>
  <si>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</si>
  <si>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</si>
  <si>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</si>
  <si>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</si>
  <si>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</si>
  <si>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</si>
  <si>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</si>
  <si>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</si>
  <si>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</si>
  <si>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</si>
  <si>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</si>
  <si>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</si>
  <si>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</si>
  <si>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</si>
  <si>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</si>
  <si>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</si>
  <si>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</si>
  <si>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</si>
  <si>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</si>
  <si>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</si>
  <si>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</si>
  <si>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</si>
  <si>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</si>
  <si>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</si>
  <si>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</si>
  <si>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</si>
  <si>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</si>
  <si>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</si>
  <si>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</si>
  <si>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</si>
  <si>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</si>
  <si>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</si>
  <si>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</si>
  <si>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</si>
  <si>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</si>
  <si>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</si>
  <si>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</si>
  <si>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</si>
  <si>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</si>
  <si>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</si>
  <si>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</si>
  <si>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</si>
  <si>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</si>
  <si>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</si>
  <si>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</si>
  <si>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</si>
  <si>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</si>
  <si>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</si>
  <si>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</si>
  <si>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</si>
  <si>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</si>
  <si>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</si>
  <si>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</si>
  <si>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</si>
  <si>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</si>
  <si>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</si>
  <si>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</si>
  <si>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</si>
  <si>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</si>
  <si>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</si>
  <si>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</si>
  <si>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</si>
  <si>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</si>
  <si>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</si>
  <si>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</si>
  <si>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</si>
  <si>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</si>
  <si>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</si>
  <si>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</si>
  <si>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</si>
  <si>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</si>
  <si>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</si>
  <si>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</si>
  <si>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</si>
  <si>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</si>
  <si>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</si>
  <si>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</si>
  <si>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</si>
  <si>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</si>
  <si>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</si>
  <si>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</si>
  <si>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</si>
  <si>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</si>
  <si>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</si>
  <si>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</si>
  <si>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</si>
  <si>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</si>
  <si>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</si>
  <si>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</si>
  <si>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</si>
  <si>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</si>
  <si>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</si>
  <si>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</si>
  <si>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</si>
  <si>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</si>
  <si>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</si>
  <si>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</si>
  <si>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</si>
  <si>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</si>
  <si>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</si>
  <si>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</si>
  <si>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</si>
  <si>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</si>
  <si>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</si>
  <si>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</si>
  <si>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</si>
  <si>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</si>
  <si>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</si>
  <si>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</si>
  <si>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</si>
  <si>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</si>
  <si>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</si>
  <si>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</si>
  <si>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</si>
  <si>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</si>
  <si>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</si>
  <si>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</si>
  <si>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</si>
  <si>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</si>
  <si>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</si>
  <si>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</si>
  <si>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</si>
  <si>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</si>
  <si>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</si>
  <si>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</si>
  <si>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</si>
  <si>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</si>
  <si>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</si>
  <si>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</si>
  <si>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</si>
  <si>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</si>
  <si>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</si>
  <si>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</si>
  <si>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</si>
  <si>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</si>
  <si>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</si>
  <si>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</si>
  <si>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</si>
  <si>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</si>
  <si>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</si>
  <si>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</si>
  <si>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</si>
  <si>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</si>
  <si>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</si>
  <si>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</si>
  <si>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</si>
  <si>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</si>
  <si>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</si>
  <si>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</si>
  <si>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</si>
  <si>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</si>
  <si>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</si>
  <si>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</si>
  <si>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</si>
  <si>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</si>
  <si>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</si>
  <si>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</si>
  <si>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</si>
  <si>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</si>
  <si>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</si>
  <si>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</si>
  <si>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</si>
  <si>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</si>
  <si>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</si>
  <si>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</si>
  <si>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</si>
  <si>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</si>
  <si>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</si>
  <si>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</si>
  <si>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</si>
  <si>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</si>
  <si>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</si>
  <si>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</si>
  <si>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</si>
  <si>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</si>
  <si>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</si>
  <si>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</si>
  <si>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</si>
  <si>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</si>
  <si>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</si>
  <si>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</si>
  <si>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</si>
  <si>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</si>
  <si>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</si>
  <si>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</si>
  <si>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</si>
  <si>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</si>
  <si>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</si>
  <si>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</si>
  <si>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</si>
  <si>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</si>
  <si>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</si>
  <si>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</si>
  <si>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</si>
  <si>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</si>
  <si>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</si>
  <si>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</si>
  <si>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</si>
  <si>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</si>
  <si>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</si>
  <si>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</si>
  <si>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</si>
  <si>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</si>
  <si>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</si>
  <si>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</si>
  <si>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</si>
  <si>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</si>
  <si>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</si>
  <si>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</si>
  <si>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</si>
  <si>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</si>
  <si>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</si>
  <si>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</si>
  <si>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</si>
  <si>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</si>
  <si>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</si>
  <si>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</si>
  <si>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</si>
  <si>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</si>
  <si>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</si>
  <si>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</si>
  <si>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</si>
  <si>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</si>
  <si>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</si>
  <si>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</si>
  <si>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</si>
  <si>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</si>
  <si>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</si>
  <si>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</si>
  <si>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</si>
  <si>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</si>
  <si>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</si>
  <si>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</si>
  <si>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</si>
  <si>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</si>
  <si>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</si>
  <si>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</si>
  <si>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</si>
  <si>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</si>
  <si>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</si>
  <si>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</si>
  <si>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</si>
  <si>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</si>
  <si>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</si>
  <si>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</si>
  <si>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</si>
  <si>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</si>
  <si>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</si>
  <si>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</si>
  <si>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</si>
  <si>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</si>
  <si>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</si>
  <si>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</si>
  <si>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</si>
  <si>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</si>
  <si>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</si>
  <si>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</si>
  <si>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</si>
  <si>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</si>
  <si>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</si>
  <si>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</si>
  <si>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</si>
  <si>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</si>
  <si>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</si>
  <si>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</si>
  <si>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</si>
  <si>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</si>
  <si>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</t>
  </si>
  <si>
    <t>MC1 as 08:32 - Licença as 09:17h - Deslocando pro km de trabalho</t>
  </si>
  <si>
    <t>Em intervalo as 11:16h as 14h</t>
  </si>
  <si>
    <t>Pronto as 07:45h</t>
  </si>
  <si>
    <t>Pronto as 07:45h - após I83  - tempo virou pra chuva no local</t>
  </si>
  <si>
    <t>Previsão de pronto as 10h</t>
  </si>
  <si>
    <t>Aguardando contato da equipe por trem, local sem sinal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</si>
  <si>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</si>
  <si>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</si>
  <si>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</si>
  <si>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</si>
  <si>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</si>
  <si>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</si>
  <si>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</si>
  <si>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</si>
  <si>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</si>
  <si>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</si>
  <si>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</si>
  <si>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</si>
  <si>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</si>
  <si>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</si>
  <si>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08:24h - Intervalo das 9h as 12:40h</t>
  </si>
  <si>
    <t>Carga de brita</t>
  </si>
  <si>
    <t xml:space="preserve">Descarga de dormentes no km 37,5 ao 38,5 </t>
  </si>
  <si>
    <t>ZRL</t>
  </si>
  <si>
    <t>491+800	2vg
492+300	2vg
492+500	2vgb
492+700	2vg
493+300	1vg
494+300	2vg
494+500	3vg</t>
  </si>
  <si>
    <t xml:space="preserve">Execução de solda no AMV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</si>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</sst>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  <xf numFmtId="0" fontId="16" fillId="16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Q266" activePane="topRight" state="frozen"/>
      <selection pane="topRight" activeCell="W274" sqref="W27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customWidth="1"/>
    <col min="62" max="62" width="9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6" t="s">
        <v>1172</v>
      </c>
      <c r="AJ1" s="256"/>
      <c r="AK1" s="256"/>
      <c r="AL1" s="256"/>
      <c r="AM1" s="256"/>
      <c r="AN1" s="256"/>
      <c r="AO1" s="256"/>
      <c r="AP1" s="256"/>
      <c r="AQ1" s="256"/>
      <c r="AR1" s="256"/>
      <c r="AS1" s="256"/>
      <c r="AT1" s="256"/>
      <c r="AU1" s="256"/>
      <c r="AV1" s="256"/>
      <c r="AW1" s="256"/>
      <c r="AX1" s="256"/>
      <c r="AY1" s="256"/>
      <c r="AZ1" s="256"/>
      <c r="BA1" s="256"/>
      <c r="BB1" s="256"/>
      <c r="BC1" s="256"/>
      <c r="BD1" s="256"/>
      <c r="BE1" s="256"/>
      <c r="BF1" s="256"/>
      <c r="BG1" s="3"/>
      <c r="BH1" s="257" t="s">
        <v>1173</v>
      </c>
      <c r="BI1" s="257"/>
      <c r="BJ1" s="257"/>
      <c r="BK1" s="257"/>
      <c r="BL1" s="43"/>
      <c r="BM1" s="255" t="s">
        <v>1174</v>
      </c>
      <c r="BN1" s="255"/>
      <c r="BO1" s="255"/>
      <c r="BP1" s="255"/>
      <c r="BQ1" s="255"/>
      <c r="BR1" s="255"/>
      <c r="BS1" s="255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6" t="s">
        <v>1175</v>
      </c>
      <c r="AJ2" s="256"/>
      <c r="AK2" s="256"/>
      <c r="AL2" s="256"/>
      <c r="AM2" s="256"/>
      <c r="AN2" s="256"/>
      <c r="AO2" s="256"/>
      <c r="AP2" s="256"/>
      <c r="AQ2" s="256"/>
      <c r="AR2" s="153"/>
      <c r="AS2" s="258" t="s">
        <v>1178</v>
      </c>
      <c r="AT2" s="258"/>
      <c r="AU2" s="258"/>
      <c r="AV2" s="258"/>
      <c r="AW2" s="258"/>
      <c r="AX2" s="258"/>
      <c r="AY2" s="258"/>
      <c r="AZ2" s="4"/>
      <c r="BA2" s="254" t="s">
        <v>1179</v>
      </c>
      <c r="BB2" s="254"/>
      <c r="BC2" s="256" t="s">
        <v>1176</v>
      </c>
      <c r="BD2" s="256"/>
      <c r="BE2" s="256"/>
      <c r="BF2" s="256"/>
      <c r="BG2" s="3"/>
      <c r="BH2" s="257"/>
      <c r="BI2" s="257"/>
      <c r="BJ2" s="257"/>
      <c r="BK2" s="257"/>
      <c r="BL2" s="43"/>
      <c r="BM2" s="255"/>
      <c r="BN2" s="255"/>
      <c r="BO2" s="255"/>
      <c r="BP2" s="255"/>
      <c r="BQ2" s="255"/>
      <c r="BR2" s="255"/>
      <c r="BS2" s="255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4" t="s">
        <v>1180</v>
      </c>
      <c r="AJ3" s="254"/>
      <c r="AK3" s="254" t="s">
        <v>1181</v>
      </c>
      <c r="AL3" s="254"/>
      <c r="AM3" s="254"/>
      <c r="AN3" s="254"/>
      <c r="AO3" s="254"/>
      <c r="AP3" s="254"/>
      <c r="AQ3" s="254"/>
      <c r="AR3" s="154"/>
      <c r="AS3" s="259" t="s">
        <v>1187</v>
      </c>
      <c r="AT3" s="259"/>
      <c r="AU3" s="259" t="s">
        <v>1188</v>
      </c>
      <c r="AV3" s="259"/>
      <c r="AW3" s="259" t="s">
        <v>1189</v>
      </c>
      <c r="AX3" s="259"/>
      <c r="AY3" s="57" t="s">
        <v>1190</v>
      </c>
      <c r="AZ3" s="57"/>
      <c r="BA3" s="254"/>
      <c r="BB3" s="254"/>
      <c r="BC3" s="254" t="s">
        <v>1183</v>
      </c>
      <c r="BD3" s="254"/>
      <c r="BE3" s="254"/>
      <c r="BF3" s="254"/>
      <c r="BG3" s="56"/>
      <c r="BH3" s="257"/>
      <c r="BI3" s="257"/>
      <c r="BJ3" s="257"/>
      <c r="BK3" s="257"/>
      <c r="BL3" s="43"/>
      <c r="BM3" s="255" t="s">
        <v>1191</v>
      </c>
      <c r="BN3" s="255"/>
      <c r="BO3" s="255"/>
      <c r="BP3" s="255"/>
      <c r="BQ3" s="255" t="s">
        <v>789</v>
      </c>
      <c r="BR3" s="255"/>
      <c r="BS3" s="255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1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2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2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2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2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2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2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2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2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2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2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2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2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2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2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2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2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2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2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2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2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2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2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2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2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2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2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2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2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2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2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2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2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2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2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2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2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2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2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2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2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2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3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/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1</v>
      </c>
      <c r="BI212" s="14"/>
      <c r="BJ212" s="14" t="s">
        <v>1706</v>
      </c>
      <c r="BK212" s="14" t="s">
        <v>1707</v>
      </c>
      <c r="BL212" s="13"/>
      <c r="BM212" s="12"/>
      <c r="BN212" s="12"/>
      <c r="BO212" s="130"/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</v>
      </c>
      <c r="BT212" s="231" t="str">
        <f t="shared" si="18"/>
        <v/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0.58333333333333337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0.11388888888888893</v>
      </c>
      <c r="AZ213" s="11"/>
      <c r="BA213" s="60"/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1</v>
      </c>
      <c r="BI213" s="14"/>
      <c r="BJ213" s="14" t="s">
        <v>1708</v>
      </c>
      <c r="BK213" s="14" t="s">
        <v>1709</v>
      </c>
      <c r="BL213" s="13"/>
      <c r="BM213" s="12"/>
      <c r="BN213" s="12"/>
      <c r="BO213" s="130"/>
      <c r="BP213" s="14"/>
      <c r="BQ213" s="10" t="str">
        <f t="shared" si="20"/>
        <v>Produção e Intervalo</v>
      </c>
      <c r="BR213" s="15">
        <f t="shared" si="21"/>
        <v>0.91111111111111143</v>
      </c>
      <c r="BS213" s="15">
        <f t="shared" si="22"/>
        <v>0</v>
      </c>
      <c r="BT213" s="231" t="str">
        <f t="shared" si="18"/>
        <v/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/>
      <c r="BI215" s="14"/>
      <c r="BJ215" s="14" t="s">
        <v>1712</v>
      </c>
      <c r="BK215" s="14" t="s">
        <v>1713</v>
      </c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20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/>
      <c r="AT217" s="32"/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</v>
      </c>
      <c r="AZ217" s="11"/>
      <c r="BA217" s="60"/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1</v>
      </c>
      <c r="BI217" s="14"/>
      <c r="BJ217" s="14" t="s">
        <v>1717</v>
      </c>
      <c r="BK217" s="14" t="s">
        <v>1718</v>
      </c>
      <c r="BL217" s="13"/>
      <c r="BM217" s="12"/>
      <c r="BN217" s="12"/>
      <c r="BO217" s="130"/>
      <c r="BP217" s="14"/>
      <c r="BQ217" s="10" t="str">
        <f t="shared" si="20"/>
        <v>Produção e Intervalo</v>
      </c>
      <c r="BR217" s="15">
        <f t="shared" si="21"/>
        <v>0</v>
      </c>
      <c r="BS217" s="15">
        <f t="shared" si="22"/>
        <v>0</v>
      </c>
      <c r="BT217" s="231" t="str">
        <f t="shared" si="18"/>
        <v/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/>
      <c r="AS219" s="32"/>
      <c r="AT219" s="32"/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/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/>
      <c r="BN219" s="12"/>
      <c r="BO219" s="130"/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/>
      </c>
    </row>
    <row r="220" spans="1:72" hidden="1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/>
      <c r="AS221" s="32"/>
      <c r="AT221" s="32"/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/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/>
      <c r="BN221" s="12"/>
      <c r="BO221" s="130"/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/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/>
      <c r="AT222" s="32"/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0</v>
      </c>
      <c r="AZ222" s="11"/>
      <c r="BA222" s="60"/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1</v>
      </c>
      <c r="BI222" s="14"/>
      <c r="BJ222" s="14" t="s">
        <v>1723</v>
      </c>
      <c r="BK222" s="14" t="s">
        <v>1724</v>
      </c>
      <c r="BL222" s="13"/>
      <c r="BM222" s="12"/>
      <c r="BN222" s="12"/>
      <c r="BO222" s="130"/>
      <c r="BP222" s="14"/>
      <c r="BQ222" s="10" t="str">
        <f t="shared" si="28"/>
        <v>Produção e Intervalo</v>
      </c>
      <c r="BR222" s="15">
        <f t="shared" si="29"/>
        <v>0</v>
      </c>
      <c r="BS222" s="15">
        <f t="shared" si="30"/>
        <v>0</v>
      </c>
      <c r="BT222" s="231" t="str">
        <f t="shared" si="31"/>
        <v/>
      </c>
    </row>
    <row r="223" spans="1:72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822</v>
      </c>
      <c r="G223" s="8" t="str">
        <f>IF(D223="","*",VLOOKUP(F223,BS_ATIVIDADE[#All],3,FALSE))</f>
        <v>SOLDA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1</v>
      </c>
      <c r="R223" s="9" t="str">
        <f>IFERROR(_xlfn.XLOOKUP(F223, BS_ATIVIDADE[ATIVIDADE],BS_ATIVIDADE[UNIDADE] ), "*")</f>
        <v>Nº DE SOLDA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1318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SOLDA</v>
      </c>
      <c r="AJ223" s="8" t="str">
        <f>IF(D223="","*",VLOOKUP(AI223,BS_ATIVIDADE[#Data],3,FALSE))</f>
        <v>SOLDA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/>
      <c r="BB223" s="9" t="str">
        <f>IFERROR(_xlfn.XLOOKUP(AI223, BS_ATIVIDADE[ATIVIDADE],BS_ATIVIDADE[UNIDADE] ), "*")</f>
        <v>Nº DE SOLDA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1</v>
      </c>
      <c r="BI223" s="14"/>
      <c r="BJ223" s="215" t="s">
        <v>1725</v>
      </c>
      <c r="BK223" s="14" t="s">
        <v>1726</v>
      </c>
      <c r="BL223" s="13"/>
      <c r="BM223" s="12"/>
      <c r="BN223" s="12"/>
      <c r="BO223" s="130"/>
      <c r="BP223" s="14"/>
      <c r="BQ223" s="10" t="str">
        <f>IF(AND(BR223&lt;1,BS223&lt;1),"Produção e Intervalo",IF(BR223&lt;1,"Intervalo",IF(BS223&lt;1,"Produção","Aderente")))</f>
        <v>Produção</v>
      </c>
      <c r="BR223" s="15">
        <f>IF(OR(B223="",F223=""),"*",AY223/P223)</f>
        <v>1.0000000000000004</v>
      </c>
      <c r="BS223" s="15">
        <f>IF(OR(B223="",F223=""),"*",BA223/Q223)</f>
        <v>0</v>
      </c>
      <c r="BT223" s="231"/>
    </row>
    <row r="224" spans="1:72" hidden="1">
      <c r="A224" s="44" t="str">
        <f t="shared" si="27"/>
        <v>E14</v>
      </c>
      <c r="B224" s="250"/>
      <c r="C224" s="7" t="str">
        <f>IF(BS_CONTROLE[[#This Row],[DATA]]="","",WEEKNUM(BS_CONTROLE[[#This Row],[DATA]]))</f>
        <v/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/>
      <c r="P224" s="134"/>
      <c r="Q224" s="71"/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/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8"/>
        <v>Aderente</v>
      </c>
      <c r="BR224" s="15" t="str">
        <f t="shared" si="29"/>
        <v>*</v>
      </c>
      <c r="BS224" s="15" t="str">
        <f t="shared" si="30"/>
        <v>*</v>
      </c>
      <c r="BT224" s="231" t="str">
        <f t="shared" si="31"/>
        <v/>
      </c>
    </row>
    <row r="225" spans="1:72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277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/>
      <c r="AT226" s="32"/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</v>
      </c>
      <c r="AZ226" s="11"/>
      <c r="BA226" s="60"/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1</v>
      </c>
      <c r="BI226" s="14"/>
      <c r="BJ226" s="14" t="s">
        <v>1728</v>
      </c>
      <c r="BK226" s="14"/>
      <c r="BL226" s="13"/>
      <c r="BM226" s="12"/>
      <c r="BN226" s="12"/>
      <c r="BO226" s="130"/>
      <c r="BP226" s="14"/>
      <c r="BQ226" s="10" t="str">
        <f t="shared" si="28"/>
        <v>Produção e Intervalo</v>
      </c>
      <c r="BR226" s="15">
        <f t="shared" si="29"/>
        <v>0</v>
      </c>
      <c r="BS226" s="15">
        <f t="shared" si="30"/>
        <v>0</v>
      </c>
      <c r="BT226" s="231" t="str">
        <f t="shared" si="31"/>
        <v/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>V8646074</v>
      </c>
      <c r="B230" s="132">
        <v>46074</v>
      </c>
      <c r="C230" s="7">
        <f>IF(BS_CONTROLE[[#This Row],[DATA]]="","",WEEKNUM(BS_CONTROLE[[#This Row],[DATA]]))</f>
        <v>8</v>
      </c>
      <c r="D230" s="45" t="s">
        <v>846</v>
      </c>
      <c r="E230" s="175">
        <v>269</v>
      </c>
      <c r="F230" s="133" t="s">
        <v>745</v>
      </c>
      <c r="G230" s="8" t="str">
        <f>IF(D230="","*",VLOOKUP(F230,BS_ATIVIDADE[#All],3,FALSE))</f>
        <v>MECANIZAÇÃO - SOCADORA</v>
      </c>
      <c r="H230" s="134" t="s">
        <v>255</v>
      </c>
      <c r="I230" s="134" t="s">
        <v>255</v>
      </c>
      <c r="J230" s="150">
        <v>98</v>
      </c>
      <c r="K230" s="150">
        <v>659.976</v>
      </c>
      <c r="L230" s="71">
        <v>662.91099999999994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30" s="134">
        <v>0.4375</v>
      </c>
      <c r="P230" s="134">
        <v>0.125</v>
      </c>
      <c r="Q230" s="71">
        <v>1680</v>
      </c>
      <c r="R230" s="9" t="str">
        <f>IFERROR(_xlfn.XLOOKUP(F230, BS_ATIVIDADE[ATIVIDADE],BS_ATIVIDADE[UNIDADE] ), "*")</f>
        <v>M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188" t="str">
        <f>IFERROR(_xlfn.XLOOKUP(J230, BASE_MAPA!$B$2:$B$420, BASE_MAPA!$G$2:$G$420), "ERRO")</f>
        <v>ALTO ARAGUAIA - RONDONOPOLIS</v>
      </c>
      <c r="V230" s="142" t="s">
        <v>1274</v>
      </c>
      <c r="W230" s="134" t="s">
        <v>1275</v>
      </c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MECANIZAÇÃO - SOCADORA</v>
      </c>
      <c r="AJ230" s="8" t="str">
        <f>IF(D230="","*",VLOOKUP(AI230,BS_ATIVIDADE[#Data],3,FALSE))</f>
        <v>MECANIZAÇÃO - SOCADORA</v>
      </c>
      <c r="AK230" s="166" t="str">
        <f>IF(BS_CONTROLE[[#This Row],[Local - Partida]]=0, "-", BS_CONTROLE[[#This Row],[Local - Partida]])</f>
        <v>TIQ</v>
      </c>
      <c r="AL230" s="166" t="str">
        <f>IF(BS_CONTROLE[[#This Row],[Local - Encerramento]]=0, "-", BS_CONTROLE[[#This Row],[Local - Encerramento]])</f>
        <v>TIQ</v>
      </c>
      <c r="AM230" s="166" t="str">
        <f>IF(BS_CONTROLE[[#This Row],[Entre - Estações]]=0, "-", BS_CONTROLE[[#This Row],[Entre - Estações]])</f>
        <v>TBS</v>
      </c>
      <c r="AN230" s="166" t="str">
        <f>IF(BS_CONTROLE[[#This Row],[SB]]=0, "-", BS_CONTROLE[[#This Row],[SB]])</f>
        <v>TBS1</v>
      </c>
      <c r="AO230" s="167">
        <f>IF(BS_CONTROLE[[#This Row],[SUB]]=0, "-", BS_CONTROLE[[#This Row],[SUB]])</f>
        <v>98</v>
      </c>
      <c r="AP230" s="168">
        <f>IF(BS_CONTROLE[[#This Row],[KM - Inicio]]=0, "-", BS_CONTROLE[[#This Row],[KM - Inicio]])</f>
        <v>659.976</v>
      </c>
      <c r="AQ230" s="168">
        <f>IF(BS_CONTROLE[[#This Row],[KM - Fim]]=0, "-", BS_CONTROLE[[#This Row],[KM - Fim]])</f>
        <v>662.91099999999994</v>
      </c>
      <c r="AR230" s="32"/>
      <c r="AS230" s="32"/>
      <c r="AT230" s="32"/>
      <c r="AU230" s="32"/>
      <c r="AV230" s="32"/>
      <c r="AW230" s="32"/>
      <c r="AX230" s="32"/>
      <c r="AY230" s="174">
        <f>IF(D230="","*",IFERROR(IF(ISODD(COUNT(AS230:AX230)),"ERRO",SUM((AT230-AS230),(AV230-AU230),(AX230-AW230))),"ERRO"))</f>
        <v>0</v>
      </c>
      <c r="AZ230" s="11"/>
      <c r="BA230" s="60"/>
      <c r="BB230" s="9" t="str">
        <f>IFERROR(_xlfn.XLOOKUP(AI230, BS_ATIVIDADE[ATIVIDADE],BS_ATIVIDADE[UNIDADE] ), "*")</f>
        <v>M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89" t="str">
        <f>IFERROR(_xlfn.XLOOKUP(AO230, BASE_MAPA!$B$2:$B$420, BASE_MAPA!$G$2:$G$420), "ERRO")</f>
        <v>ALTO ARAGUAIA - RONDONOPOLIS</v>
      </c>
      <c r="BF230" s="169" t="str">
        <f>IF(BS_CONTROLE[[#This Row],[Responsavel pelo boletim]]=0, "-", BS_CONTROLE[[#This Row],[Responsavel pelo boletim]])</f>
        <v>Antonioni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Produção e Intervalo</v>
      </c>
      <c r="BR230" s="15">
        <f t="shared" si="29"/>
        <v>0</v>
      </c>
      <c r="BS230" s="15">
        <f t="shared" si="30"/>
        <v>0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0</v>
      </c>
      <c r="AZ232" s="11"/>
      <c r="BA232" s="60"/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Produção e Intervalo</v>
      </c>
      <c r="BR232" s="15">
        <f t="shared" si="29"/>
        <v>0</v>
      </c>
      <c r="BS232" s="15">
        <f t="shared" si="30"/>
        <v>0</v>
      </c>
      <c r="BT232" s="231" t="str">
        <f t="shared" si="31"/>
        <v/>
      </c>
    </row>
    <row r="233" spans="1:72" hidden="1">
      <c r="A233" s="44" t="str">
        <f t="shared" si="27"/>
        <v/>
      </c>
      <c r="B233" s="132"/>
      <c r="C233" s="7" t="str">
        <f>IF(BS_CONTROLE[[#This Row],[DATA]]="","",WEEKNUM(BS_CONTROLE[[#This Row],[DATA]]))</f>
        <v/>
      </c>
      <c r="D233" s="45"/>
      <c r="E233" s="175">
        <v>272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640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Aderente</v>
      </c>
      <c r="BR233" s="15" t="str">
        <f t="shared" si="29"/>
        <v>*</v>
      </c>
      <c r="BS233" s="15" t="str">
        <f t="shared" si="30"/>
        <v>*</v>
      </c>
      <c r="BT233" s="231" t="str">
        <f t="shared" si="31"/>
        <v/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1729</v>
      </c>
      <c r="X234" s="151" t="s">
        <v>1005</v>
      </c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0</v>
      </c>
      <c r="AZ234" s="11"/>
      <c r="BA234" s="60"/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Produção e Intervalo</v>
      </c>
      <c r="BR234" s="15">
        <f t="shared" si="29"/>
        <v>0</v>
      </c>
      <c r="BS234" s="15">
        <f t="shared" si="30"/>
        <v>0</v>
      </c>
      <c r="BT234" s="231" t="str">
        <f t="shared" si="31"/>
        <v/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208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499TGR1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0</v>
      </c>
      <c r="AZ235" s="11"/>
      <c r="BA235" s="60"/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Produção e Intervalo</v>
      </c>
      <c r="BR235" s="15">
        <f t="shared" si="29"/>
        <v>0</v>
      </c>
      <c r="BS235" s="15">
        <f t="shared" si="30"/>
        <v>0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/>
      <c r="AS237" s="32"/>
      <c r="AT237" s="32"/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/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/>
      </c>
    </row>
    <row r="238" spans="1:72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277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 hidden="1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/>
      <c r="AS239" s="32"/>
      <c r="AT239" s="32"/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/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803</v>
      </c>
      <c r="G241" s="8" t="str">
        <f>IF(D241="","*",VLOOKUP(F241,BS_ATIVIDADE[#All],3,FALSE))</f>
        <v>DORMENTE - DESCARGA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6.25E-2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1730</v>
      </c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PDM - DESCARGA - DORMENTE</v>
      </c>
      <c r="AJ241" s="8" t="str">
        <f>IF(D241="","*",VLOOKUP(AI241,BS_ATIVIDADE[#Data],3,FALSE))</f>
        <v>DORMENTE - DESCARGA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/>
      <c r="AS241" s="32"/>
      <c r="AT241" s="32"/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0</v>
      </c>
      <c r="AZ241" s="11"/>
      <c r="BA241" s="60"/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Produção e Intervalo</v>
      </c>
      <c r="BR241" s="15">
        <f t="shared" si="29"/>
        <v>0</v>
      </c>
      <c r="BS241" s="15">
        <f t="shared" si="30"/>
        <v>0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/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611</v>
      </c>
      <c r="I247" s="134" t="s">
        <v>1731</v>
      </c>
      <c r="J247" s="150">
        <v>103</v>
      </c>
      <c r="K247" s="150">
        <v>2116.34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PIT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PIT</v>
      </c>
      <c r="AN247" s="166" t="str">
        <f>IF(BS_CONTROLE[[#This Row],[SB]]=0, "-", BS_CONTROLE[[#This Row],[SB]])</f>
        <v>PIT1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2116.34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/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286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/>
      <c r="AT253" s="32"/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/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/>
      <c r="AT256" s="32"/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/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295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/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595.9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264" s="134">
        <v>0.375</v>
      </c>
      <c r="P264" s="134">
        <v>6.25E-2</v>
      </c>
      <c r="Q264" s="71">
        <v>2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TEP-TMJ</v>
      </c>
      <c r="AN264" s="166" t="str">
        <f>IF(BS_CONTROLE[[#This Row],[SB]]=0, "-", BS_CONTROLE[[#This Row],[SB]])</f>
        <v>585TMJ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595.9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0</v>
      </c>
      <c r="AZ264" s="11"/>
      <c r="BA264" s="60"/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Produção e Intervalo</v>
      </c>
      <c r="BR264" s="15">
        <f t="shared" si="29"/>
        <v>0</v>
      </c>
      <c r="BS264" s="15">
        <f t="shared" si="30"/>
        <v>0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303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W7046076</v>
      </c>
      <c r="B266" s="132">
        <v>46076</v>
      </c>
      <c r="C266" s="7">
        <f>IF(BS_CONTROLE[[#This Row],[DATA]]="","",WEEKNUM(BS_CONTROLE[[#This Row],[DATA]]))</f>
        <v>9</v>
      </c>
      <c r="D266" s="45" t="s">
        <v>878</v>
      </c>
      <c r="E266" s="175">
        <v>304</v>
      </c>
      <c r="F266" s="133" t="s">
        <v>815</v>
      </c>
      <c r="G266" s="8" t="str">
        <f>IF(D266="","*",VLOOKUP(F266,BS_ATIVIDADE[#All],3,FALSE))</f>
        <v>PEDRA</v>
      </c>
      <c r="H266" s="134" t="s">
        <v>1293</v>
      </c>
      <c r="I266" s="134" t="s">
        <v>1293</v>
      </c>
      <c r="J266" s="150">
        <v>74</v>
      </c>
      <c r="K266" s="150">
        <v>494.5</v>
      </c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6" s="148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266" s="134">
        <v>0.41666666666666669</v>
      </c>
      <c r="P266" s="134">
        <v>0.125</v>
      </c>
      <c r="Q266" s="71">
        <v>14</v>
      </c>
      <c r="R266" s="9" t="str">
        <f>IFERROR(_xlfn.XLOOKUP(F266, BS_ATIVIDADE[ATIVIDADE],BS_ATIVIDADE[UNIDADE] ), "*")</f>
        <v>VAGÕES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1566</v>
      </c>
      <c r="W266" s="220" t="s">
        <v>1732</v>
      </c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PDM - PEDRA - DESCARGA</v>
      </c>
      <c r="AJ266" s="8" t="str">
        <f>IF(D266="","*",VLOOKUP(AI266,BS_ATIVIDADE[#Data],3,FALSE))</f>
        <v>PEDRA</v>
      </c>
      <c r="AK266" s="166" t="str">
        <f>IF(BS_CONTROLE[[#This Row],[Local - Partida]]=0, "-", BS_CONTROLE[[#This Row],[Local - Partida]])</f>
        <v>TAG</v>
      </c>
      <c r="AL266" s="166" t="str">
        <f>IF(BS_CONTROLE[[#This Row],[Local - Encerramento]]=0, "-", BS_CONTROLE[[#This Row],[Local - Encerramento]])</f>
        <v>TAG</v>
      </c>
      <c r="AM266" s="166" t="str">
        <f>IF(BS_CONTROLE[[#This Row],[Entre - Estações]]=0, "-", BS_CONTROLE[[#This Row],[Entre - Estações]])</f>
        <v>TBR-TGR</v>
      </c>
      <c r="AN266" s="166">
        <f>IF(BS_CONTROLE[[#This Row],[SB]]=0, "-", BS_CONTROLE[[#This Row],[SB]])</f>
        <v>492499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494.5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VAGÕES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Elton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305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640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240.62700000000001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>
        <f>IF(BS_CONTROLE[[#This Row],[SB]]=0, "-", BS_CONTROLE[[#This Row],[SB]])</f>
        <v>239251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240.62700000000001</v>
      </c>
      <c r="AQ268" s="168">
        <f>IF(BS_CONTROLE[[#This Row],[KM - Fim]]=0, "-", BS_CONTROLE[[#This Row],[KM - Fim]])</f>
        <v>242.02699999999999</v>
      </c>
      <c r="AR268" s="32"/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/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1733</v>
      </c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309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310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640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311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640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314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640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316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317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2" operator="equal">
      <formula>"ERRO"</formula>
    </cfRule>
  </conditionalFormatting>
  <conditionalFormatting sqref="X4 Y1:Z4 Y8:Z757">
    <cfRule type="cellIs" dxfId="125" priority="18511" operator="equal">
      <formula>"OPORTUNIDADE"</formula>
    </cfRule>
  </conditionalFormatting>
  <conditionalFormatting sqref="AZ6:AZ757">
    <cfRule type="expression" dxfId="124" priority="18506">
      <formula>$BU6=1</formula>
    </cfRule>
  </conditionalFormatting>
  <conditionalFormatting sqref="BQ6:BQ757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57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57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20:Y1048576">
    <cfRule type="cellIs" dxfId="113" priority="18328" operator="equal">
      <formula>"OPORTUNIDADE"</formula>
    </cfRule>
  </conditionalFormatting>
  <conditionalFormatting sqref="Y1047820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">
    <cfRule type="iconSet" priority="25312">
      <iconSet showValue="0">
        <cfvo type="percent" val="0"/>
        <cfvo type="num" val="1"/>
        <cfvo type="num" val="1" gte="0"/>
      </iconSet>
    </cfRule>
  </conditionalFormatting>
  <conditionalFormatting sqref="BK220:BK757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">
    <cfRule type="iconSet" priority="25345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3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5">
      <iconSet showValue="0">
        <cfvo type="percent" val="0"/>
        <cfvo type="num" val="1"/>
        <cfvo type="num" val="1" gte="0"/>
      </iconSet>
    </cfRule>
    <cfRule type="iconSet" priority="25856">
      <iconSet showValue="0">
        <cfvo type="percent" val="0"/>
        <cfvo type="num" val="1"/>
        <cfvo type="num" val="1" gte="0"/>
      </iconSet>
    </cfRule>
  </conditionalFormatting>
  <conditionalFormatting sqref="BP6:BP757">
    <cfRule type="iconSet" priority="25861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1734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76" t="s">
        <v>733</v>
      </c>
      <c r="D3" s="176" t="s">
        <v>1735</v>
      </c>
      <c r="E3" s="176" t="s">
        <v>1736</v>
      </c>
      <c r="F3" s="176" t="s">
        <v>1737</v>
      </c>
      <c r="G3" s="176" t="s">
        <v>1738</v>
      </c>
      <c r="H3" s="176" t="s">
        <v>1739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1740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1741</v>
      </c>
      <c r="D12" s="177">
        <v>9049</v>
      </c>
      <c r="E12" s="178">
        <v>46044</v>
      </c>
      <c r="F12" s="180" t="s">
        <v>1742</v>
      </c>
      <c r="G12" s="177" t="s">
        <v>1743</v>
      </c>
      <c r="H12" s="177"/>
    </row>
    <row r="13" spans="3:8">
      <c r="C13" s="177" t="s">
        <v>1741</v>
      </c>
      <c r="D13" s="177">
        <v>9044</v>
      </c>
      <c r="E13" s="178">
        <v>46044</v>
      </c>
      <c r="F13" s="180" t="s">
        <v>1744</v>
      </c>
      <c r="G13" s="177" t="s">
        <v>1745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1746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1746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J2" workbookViewId="0">
      <selection activeCell="A2" sqref="A2:T23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1"/>
      <c r="B2" s="262"/>
      <c r="C2" s="263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4" t="s">
        <v>1260</v>
      </c>
      <c r="Q2" s="265"/>
      <c r="R2" s="88"/>
      <c r="S2" s="88"/>
      <c r="T2" s="89"/>
      <c r="U2" s="266" t="s">
        <v>1747</v>
      </c>
      <c r="V2" s="266"/>
      <c r="W2" s="266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1748</v>
      </c>
      <c r="B3" s="91" t="s">
        <v>1749</v>
      </c>
      <c r="C3" s="91" t="s">
        <v>636</v>
      </c>
      <c r="D3" s="92" t="s">
        <v>1212</v>
      </c>
      <c r="E3" s="92" t="s">
        <v>4</v>
      </c>
      <c r="F3" s="92" t="s">
        <v>1750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1751</v>
      </c>
      <c r="T3" s="94" t="s">
        <v>1215</v>
      </c>
      <c r="U3" s="90">
        <f ca="1">TODAY()-1</f>
        <v>46072</v>
      </c>
      <c r="V3" s="90">
        <f ca="1">U3-1</f>
        <v>46071</v>
      </c>
      <c r="W3" s="90">
        <f ca="1">V3-1</f>
        <v>46070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7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7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2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7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2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15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7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2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15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116</v>
      </c>
      <c r="V35" s="98">
        <f ca="1">_xlfn.XLOOKUP(G35&amp;$V$3,BS_CONTROLE[CHAVE],BS_CONTROLE[Quantidade_11],"-")</f>
        <v>200</v>
      </c>
      <c r="W35" s="98">
        <f ca="1">_xlfn.XLOOKUP(G35&amp;$W$3,BS_CONTROLE[CHAVE],BS_CONTROLE[Quantidade_11],"-")</f>
        <v>109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7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2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15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116</v>
      </c>
      <c r="V48" s="98">
        <f ca="1">_xlfn.XLOOKUP(G48&amp;$V$3,BS_CONTROLE[CHAVE],BS_CONTROLE[Quantidade_11],"-")</f>
        <v>200</v>
      </c>
      <c r="W48" s="98">
        <f ca="1">_xlfn.XLOOKUP(G48&amp;$W$3,BS_CONTROLE[CHAVE],BS_CONTROLE[Quantidade_11],"-")</f>
        <v>109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7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2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116</v>
      </c>
      <c r="V57" s="98">
        <f ca="1">_xlfn.XLOOKUP(G57&amp;$V$3,BS_CONTROLE[CHAVE],BS_CONTROLE[Quantidade_11],"-")</f>
        <v>200</v>
      </c>
      <c r="W57" s="98">
        <f ca="1">_xlfn.XLOOKUP(G57&amp;$W$3,BS_CONTROLE[CHAVE],BS_CONTROLE[Quantidade_11],"-")</f>
        <v>109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15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2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7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2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116</v>
      </c>
      <c r="V75" s="98">
        <f ca="1">_xlfn.XLOOKUP(G75&amp;$V$3,BS_CONTROLE[CHAVE],BS_CONTROLE[Quantidade_11],"-")</f>
        <v>200</v>
      </c>
      <c r="W75" s="98">
        <f ca="1">_xlfn.XLOOKUP(G75&amp;$W$3,BS_CONTROLE[CHAVE],BS_CONTROLE[Quantidade_11],"-")</f>
        <v>109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15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40210</v>
      </c>
      <c r="W80" s="98">
        <f ca="1">_xlfn.XLOOKUP(G80&amp;$W$3,BS_CONTROLE[CHAVE],BS_CONTROLE[Quantidade_11],"-")</f>
        <v>47690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7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2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15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116</v>
      </c>
      <c r="V96" s="98">
        <f ca="1">_xlfn.XLOOKUP(G96&amp;$V$3,BS_CONTROLE[CHAVE],BS_CONTROLE[Quantidade_11],"-")</f>
        <v>200</v>
      </c>
      <c r="W96" s="98">
        <f ca="1">_xlfn.XLOOKUP(G96&amp;$W$3,BS_CONTROLE[CHAVE],BS_CONTROLE[Quantidade_11],"-")</f>
        <v>109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7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0</v>
      </c>
      <c r="W104" s="98">
        <f ca="1">_xlfn.XLOOKUP(G104&amp;$W$3,BS_CONTROLE[CHAVE],BS_CONTROLE[Quantidade_11],"-")</f>
        <v>2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116</v>
      </c>
      <c r="V105" s="98">
        <f ca="1">_xlfn.XLOOKUP(G105&amp;$V$3,BS_CONTROLE[CHAVE],BS_CONTROLE[Quantidade_11],"-")</f>
        <v>200</v>
      </c>
      <c r="W105" s="98">
        <f ca="1">_xlfn.XLOOKUP(G105&amp;$W$3,BS_CONTROLE[CHAVE],BS_CONTROLE[Quantidade_11],"-")</f>
        <v>109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15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40210</v>
      </c>
      <c r="W111" s="98">
        <f ca="1">_xlfn.XLOOKUP(G111&amp;$W$3,BS_CONTROLE[CHAVE],BS_CONTROLE[Quantidade_11],"-")</f>
        <v>47690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7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116</v>
      </c>
      <c r="V119" s="98">
        <f ca="1">_xlfn.XLOOKUP(G119&amp;$V$3,BS_CONTROLE[CHAVE],BS_CONTROLE[Quantidade_11],"-")</f>
        <v>200</v>
      </c>
      <c r="W119" s="98">
        <f ca="1">_xlfn.XLOOKUP(G119&amp;$W$3,BS_CONTROLE[CHAVE],BS_CONTROLE[Quantidade_11],"-")</f>
        <v>109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</v>
      </c>
      <c r="V120" s="98">
        <f ca="1">_xlfn.XLOOKUP(G120&amp;$V$3,BS_CONTROLE[CHAVE],BS_CONTROLE[Quantidade_11],"-")</f>
        <v>0</v>
      </c>
      <c r="W120" s="98">
        <f ca="1">_xlfn.XLOOKUP(G120&amp;$W$3,BS_CONTROLE[CHAVE],BS_CONTROLE[Quantidade_11],"-")</f>
        <v>15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3322</v>
      </c>
      <c r="W122" s="98">
        <f ca="1">_xlfn.XLOOKUP(G122&amp;$W$3,BS_CONTROLE[CHAVE],BS_CONTROLE[Quantidade_11],"-")</f>
        <v>3035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1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40210</v>
      </c>
      <c r="W128" s="98">
        <f ca="1">_xlfn.XLOOKUP(G128&amp;$W$3,BS_CONTROLE[CHAVE],BS_CONTROLE[Quantidade_11],"-")</f>
        <v>47690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7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2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</v>
      </c>
      <c r="V134" s="98">
        <f ca="1">_xlfn.XLOOKUP(G134&amp;$V$3,BS_CONTROLE[CHAVE],BS_CONTROLE[Quantidade_11],"-")</f>
        <v>0</v>
      </c>
      <c r="W134" s="98">
        <f ca="1">_xlfn.XLOOKUP(G134&amp;$W$3,BS_CONTROLE[CHAVE],BS_CONTROLE[Quantidade_11],"-")</f>
        <v>15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3322</v>
      </c>
      <c r="W135" s="98">
        <f ca="1">_xlfn.XLOOKUP(G135&amp;$W$3,BS_CONTROLE[CHAVE],BS_CONTROLE[Quantidade_11],"-")</f>
        <v>3035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40210</v>
      </c>
      <c r="W138" s="98">
        <f ca="1">_xlfn.XLOOKUP(G138&amp;$W$3,BS_CONTROLE[CHAVE],BS_CONTROLE[Quantidade_11],"-")</f>
        <v>47690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7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>
        <f ca="1">_xlfn.XLOOKUP(G145&amp;$V$3,BS_CONTROLE[CHAVE],BS_CONTROLE[Quantidade_11],"-")</f>
        <v>0</v>
      </c>
      <c r="W145" s="98">
        <f ca="1">_xlfn.XLOOKUP(G145&amp;$W$3,BS_CONTROLE[CHAVE],BS_CONTROLE[Quantidade_11],"-")</f>
        <v>2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7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0</v>
      </c>
      <c r="W154" s="98">
        <f ca="1">_xlfn.XLOOKUP(G154&amp;$W$3,BS_CONTROLE[CHAVE],BS_CONTROLE[Quantidade_11],"-")</f>
        <v>2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116</v>
      </c>
      <c r="V155" s="98">
        <f ca="1">_xlfn.XLOOKUP(G155&amp;$V$3,BS_CONTROLE[CHAVE],BS_CONTROLE[Quantidade_11],"-")</f>
        <v>200</v>
      </c>
      <c r="W155" s="98">
        <f ca="1">_xlfn.XLOOKUP(G155&amp;$W$3,BS_CONTROLE[CHAVE],BS_CONTROLE[Quantidade_11],"-")</f>
        <v>109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</v>
      </c>
      <c r="V156" s="98">
        <f ca="1">_xlfn.XLOOKUP(G156&amp;$V$3,BS_CONTROLE[CHAVE],BS_CONTROLE[Quantidade_11],"-")</f>
        <v>0</v>
      </c>
      <c r="W156" s="98">
        <f ca="1">_xlfn.XLOOKUP(G156&amp;$W$3,BS_CONTROLE[CHAVE],BS_CONTROLE[Quantidade_11],"-")</f>
        <v>15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415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1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40210</v>
      </c>
      <c r="W159" s="98">
        <f ca="1">_xlfn.XLOOKUP(G159&amp;$W$3,BS_CONTROLE[CHAVE],BS_CONTROLE[Quantidade_11],"-")</f>
        <v>47690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3322</v>
      </c>
      <c r="W160" s="98">
        <f ca="1">_xlfn.XLOOKUP(G160&amp;$W$3,BS_CONTROLE[CHAVE],BS_CONTROLE[Quantidade_11],"-")</f>
        <v>3035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>
        <f ca="1">_xlfn.XLOOKUP(G166&amp;$V$3,BS_CONTROLE[CHAVE],BS_CONTROLE[Quantidade_11],"-")</f>
        <v>0</v>
      </c>
      <c r="W166" s="98">
        <f ca="1">_xlfn.XLOOKUP(G166&amp;$W$3,BS_CONTROLE[CHAVE],BS_CONTROLE[Quantidade_11],"-")</f>
        <v>2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7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1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15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3322</v>
      </c>
      <c r="W171" s="98">
        <f ca="1">_xlfn.XLOOKUP(G171&amp;$W$3,BS_CONTROLE[CHAVE],BS_CONTROLE[Quantidade_11],"-")</f>
        <v>3035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>
        <f ca="1">_xlfn.XLOOKUP(G172&amp;$W$3,BS_CONTROLE[CHAVE],BS_CONTROLE[Quantidade_11],"-")</f>
        <v>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415</v>
      </c>
      <c r="V173" s="98">
        <f ca="1">_xlfn.XLOOKUP(G173&amp;$V$3,BS_CONTROLE[CHAVE],BS_CONTROLE[Quantidade_11],"-")</f>
        <v>1</v>
      </c>
      <c r="W173" s="98">
        <f ca="1">_xlfn.XLOOKUP(G173&amp;$W$3,BS_CONTROLE[CHAVE],BS_CONTROLE[Quantidade_11],"-")</f>
        <v>1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>
        <f ca="1">_xlfn.XLOOKUP(G174&amp;$U$3,BS_CONTROLE[CHAVE],BS_CONTROLE[Quantidade_11],"-")</f>
        <v>116</v>
      </c>
      <c r="V174" s="98">
        <f ca="1">_xlfn.XLOOKUP(G174&amp;$V$3,BS_CONTROLE[CHAVE],BS_CONTROLE[Quantidade_11],"-")</f>
        <v>200</v>
      </c>
      <c r="W174" s="98">
        <f ca="1">_xlfn.XLOOKUP(G174&amp;$W$3,BS_CONTROLE[CHAVE],BS_CONTROLE[Quantidade_11],"-")</f>
        <v>109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0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>
        <f ca="1">_xlfn.XLOOKUP(G177&amp;$U$3,BS_CONTROLE[CHAVE],BS_CONTROLE[Quantidade_11],"-")</f>
        <v>2</v>
      </c>
      <c r="V177" s="98">
        <f ca="1">_xlfn.XLOOKUP(G177&amp;$V$3,BS_CONTROLE[CHAVE],BS_CONTROLE[Quantidade_11],"-")</f>
        <v>5</v>
      </c>
      <c r="W177" s="98">
        <f ca="1">_xlfn.XLOOKUP(G177&amp;$W$3,BS_CONTROLE[CHAVE],BS_CONTROLE[Quantidade_11],"-")</f>
        <v>0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40210</v>
      </c>
      <c r="W178" s="98">
        <f ca="1">_xlfn.XLOOKUP(G178&amp;$W$3,BS_CONTROLE[CHAVE],BS_CONTROLE[Quantidade_11],"-")</f>
        <v>47690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>
        <f ca="1">_xlfn.XLOOKUP(G179&amp;$W$3,BS_CONTROLE[CHAVE],BS_CONTROLE[Quantidade_11],"-")</f>
        <v>1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0</v>
      </c>
      <c r="V184" s="98">
        <f ca="1">_xlfn.XLOOKUP(G184&amp;$V$3,BS_CONTROLE[CHAVE],BS_CONTROLE[Quantidade_11],"-")</f>
        <v>0</v>
      </c>
      <c r="W184" s="98">
        <f ca="1">_xlfn.XLOOKUP(G184&amp;$W$3,BS_CONTROLE[CHAVE],BS_CONTROLE[Quantidade_11],"-")</f>
        <v>7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2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>
        <f ca="1">_xlfn.XLOOKUP(G186&amp;$U$3,BS_CONTROLE[CHAVE],BS_CONTROLE[Quantidade_11],"-")</f>
        <v>116</v>
      </c>
      <c r="V186" s="98">
        <f ca="1">_xlfn.XLOOKUP(G186&amp;$V$3,BS_CONTROLE[CHAVE],BS_CONTROLE[Quantidade_11],"-")</f>
        <v>200</v>
      </c>
      <c r="W186" s="98">
        <f ca="1">_xlfn.XLOOKUP(G186&amp;$W$3,BS_CONTROLE[CHAVE],BS_CONTROLE[Quantidade_11],"-")</f>
        <v>109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15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415</v>
      </c>
      <c r="V188" s="98">
        <f ca="1">_xlfn.XLOOKUP(G188&amp;$V$3,BS_CONTROLE[CHAVE],BS_CONTROLE[Quantidade_11],"-")</f>
        <v>1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3322</v>
      </c>
      <c r="W189" s="98">
        <f ca="1">_xlfn.XLOOKUP(G189&amp;$W$3,BS_CONTROLE[CHAVE],BS_CONTROLE[Quantidade_11],"-")</f>
        <v>3035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0</v>
      </c>
      <c r="V190" s="98">
        <f ca="1">_xlfn.XLOOKUP(G190&amp;$V$3,BS_CONTROLE[CHAVE],BS_CONTROLE[Quantidade_11],"-")</f>
        <v>2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>
        <f ca="1">_xlfn.XLOOKUP(G191&amp;$U$3,BS_CONTROLE[CHAVE],BS_CONTROLE[Quantidade_11],"-")</f>
        <v>2</v>
      </c>
      <c r="V191" s="98">
        <f ca="1">_xlfn.XLOOKUP(G191&amp;$V$3,BS_CONTROLE[CHAVE],BS_CONTROLE[Quantidade_11],"-")</f>
        <v>5</v>
      </c>
      <c r="W191" s="98">
        <f ca="1">_xlfn.XLOOKUP(G191&amp;$W$3,BS_CONTROLE[CHAVE],BS_CONTROLE[Quantidade_11],"-")</f>
        <v>0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40210</v>
      </c>
      <c r="W193" s="98">
        <f ca="1">_xlfn.XLOOKUP(G193&amp;$W$3,BS_CONTROLE[CHAVE],BS_CONTROLE[Quantidade_11],"-")</f>
        <v>47690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1</v>
      </c>
      <c r="V194" s="98">
        <f ca="1">_xlfn.XLOOKUP(G194&amp;$V$3,BS_CONTROLE[CHAVE],BS_CONTROLE[Quantidade_11],"-")</f>
        <v>0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2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>
        <f ca="1">_xlfn.XLOOKUP(G200&amp;$U$3,BS_CONTROLE[CHAVE],BS_CONTROLE[Quantidade_11],"-")</f>
        <v>0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>
        <f ca="1">_xlfn.XLOOKUP(G201&amp;$U$3,BS_CONTROLE[CHAVE],BS_CONTROLE[Quantidade_11],"-")</f>
        <v>116</v>
      </c>
      <c r="V201" s="98">
        <f ca="1">_xlfn.XLOOKUP(G201&amp;$V$3,BS_CONTROLE[CHAVE],BS_CONTROLE[Quantidade_11],"-")</f>
        <v>200</v>
      </c>
      <c r="W201" s="98">
        <f ca="1">_xlfn.XLOOKUP(G201&amp;$W$3,BS_CONTROLE[CHAVE],BS_CONTROLE[Quantidade_11],"-")</f>
        <v>109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7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1</v>
      </c>
      <c r="V204" s="98">
        <f ca="1">_xlfn.XLOOKUP(G204&amp;$V$3,BS_CONTROLE[CHAVE],BS_CONTROLE[Quantidade_11],"-")</f>
        <v>0</v>
      </c>
      <c r="W204" s="98">
        <f ca="1">_xlfn.XLOOKUP(G204&amp;$W$3,BS_CONTROLE[CHAVE],BS_CONTROLE[Quantidade_11],"-")</f>
        <v>15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415</v>
      </c>
      <c r="V205" s="98">
        <f ca="1">_xlfn.XLOOKUP(G205&amp;$V$3,BS_CONTROLE[CHAVE],BS_CONTROLE[Quantidade_11],"-")</f>
        <v>1</v>
      </c>
      <c r="W205" s="98">
        <f ca="1">_xlfn.XLOOKUP(G205&amp;$W$3,BS_CONTROLE[CHAVE],BS_CONTROLE[Quantidade_11],"-")</f>
        <v>1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0</v>
      </c>
      <c r="V206" s="98">
        <f ca="1">_xlfn.XLOOKUP(G206&amp;$V$3,BS_CONTROLE[CHAVE],BS_CONTROLE[Quantidade_11],"-")</f>
        <v>2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40210</v>
      </c>
      <c r="W207" s="98">
        <f ca="1">_xlfn.XLOOKUP(G207&amp;$W$3,BS_CONTROLE[CHAVE],BS_CONTROLE[Quantidade_11],"-")</f>
        <v>47690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1</v>
      </c>
      <c r="V208" s="98">
        <f ca="1">_xlfn.XLOOKUP(G208&amp;$V$3,BS_CONTROLE[CHAVE],BS_CONTROLE[Quantidade_11],"-")</f>
        <v>0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>
        <f ca="1">_xlfn.XLOOKUP(G209&amp;$U$3,BS_CONTROLE[CHAVE],BS_CONTROLE[Quantidade_11],"-")</f>
        <v>0</v>
      </c>
      <c r="V209" s="98" t="str">
        <f ca="1">_xlfn.XLOOKUP(G209&amp;$V$3,BS_CONTROLE[CHAVE],BS_CONTROLE[Quantidade_11],"-")</f>
        <v>-</v>
      </c>
      <c r="W209" s="98">
        <f ca="1">_xlfn.XLOOKUP(G209&amp;$W$3,BS_CONTROLE[CHAVE],BS_CONTROLE[Quantidade_11],"-")</f>
        <v>0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>
        <f ca="1">_xlfn.XLOOKUP(G210&amp;$U$3,BS_CONTROLE[CHAVE],BS_CONTROLE[Quantidade_11],"-")</f>
        <v>2</v>
      </c>
      <c r="V210" s="98">
        <f ca="1">_xlfn.XLOOKUP(G210&amp;$V$3,BS_CONTROLE[CHAVE],BS_CONTROLE[Quantidade_11],"-")</f>
        <v>5</v>
      </c>
      <c r="W210" s="98">
        <f ca="1">_xlfn.XLOOKUP(G210&amp;$W$3,BS_CONTROLE[CHAVE],BS_CONTROLE[Quantidade_11],"-")</f>
        <v>0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>
        <f ca="1">_xlfn.XLOOKUP(G213&amp;$U$3,BS_CONTROLE[CHAVE],BS_CONTROLE[Quantidade_11],"-")</f>
        <v>116</v>
      </c>
      <c r="V213" s="98">
        <f ca="1">_xlfn.XLOOKUP(G213&amp;$V$3,BS_CONTROLE[CHAVE],BS_CONTROLE[Quantidade_11],"-")</f>
        <v>200</v>
      </c>
      <c r="W213" s="98">
        <f ca="1">_xlfn.XLOOKUP(G213&amp;$W$3,BS_CONTROLE[CHAVE],BS_CONTROLE[Quantidade_11],"-")</f>
        <v>109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2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>
        <f ca="1">_xlfn.XLOOKUP(G218&amp;$U$3,BS_CONTROLE[CHAVE],BS_CONTROLE[Quantidade_11],"-")</f>
        <v>0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2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20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0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7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415</v>
      </c>
      <c r="V222" s="98">
        <f ca="1">_xlfn.XLOOKUP(G222&amp;$V$3,BS_CONTROLE[CHAVE],BS_CONTROLE[Quantidade_11],"-")</f>
        <v>1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 t="str">
        <f ca="1">_xlfn.XLOOKUP(G224&amp;$U$3,BS_CONTROLE[CHAVE],BS_CONTROLE[Quantidade_11],"-")</f>
        <v>-</v>
      </c>
      <c r="V224" s="98">
        <f ca="1">_xlfn.XLOOKUP(G224&amp;$V$3,BS_CONTROLE[CHAVE],BS_CONTROLE[Quantidade_11],"-")</f>
        <v>3322</v>
      </c>
      <c r="W224" s="98">
        <f ca="1">_xlfn.XLOOKUP(G224&amp;$W$3,BS_CONTROLE[CHAVE],BS_CONTROLE[Quantidade_11],"-")</f>
        <v>3035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0</v>
      </c>
      <c r="V227" s="98">
        <f ca="1">_xlfn.XLOOKUP(G227&amp;$V$3,BS_CONTROLE[CHAVE],BS_CONTROLE[Quantidade_11],"-")</f>
        <v>2</v>
      </c>
      <c r="W227" s="98">
        <f ca="1">_xlfn.XLOOKUP(G227&amp;$W$3,BS_CONTROLE[CHAVE],BS_CONTROLE[Quantidade_11],"-")</f>
        <v>0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1</v>
      </c>
      <c r="V229" s="98">
        <f ca="1">_xlfn.XLOOKUP(G229&amp;$V$3,BS_CONTROLE[CHAVE],BS_CONTROLE[Quantidade_11],"-")</f>
        <v>0</v>
      </c>
      <c r="W229" s="98">
        <f ca="1">_xlfn.XLOOKUP(G229&amp;$W$3,BS_CONTROLE[CHAVE],BS_CONTROLE[Quantidade_11],"-")</f>
        <v>15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0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*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 t="str">
        <f>IF(FN_MC!B224="","*",FN_MC!B224)</f>
        <v>*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 t="str">
        <f>IF(FN_MC!O224="","*",FN_MC!O224)</f>
        <v>*</v>
      </c>
      <c r="Q231" s="107" t="str">
        <f>IF(FN_MC!P224="","*",FN_MC!P224)</f>
        <v>*</v>
      </c>
      <c r="R231" s="96" t="str">
        <f>IF(FN_MC!Q224="","*",CONCATENATE(FN_MC!Q224," ",FN_MC!R224))</f>
        <v>*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40210</v>
      </c>
      <c r="W231" s="98">
        <f ca="1">_xlfn.XLOOKUP(G231&amp;$W$3,BS_CONTROLE[CHAVE],BS_CONTROLE[Quantidade_11],"-")</f>
        <v>47690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>
        <f ca="1">_xlfn.XLOOKUP(G232&amp;$U$3,BS_CONTROLE[CHAVE],BS_CONTROLE[Quantidade_11],"-")</f>
        <v>2</v>
      </c>
      <c r="V232" s="98">
        <f ca="1">_xlfn.XLOOKUP(G232&amp;$V$3,BS_CONTROLE[CHAVE],BS_CONTROLE[Quantidade_11],"-")</f>
        <v>5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FERRONORTE</v>
      </c>
      <c r="E236" s="96" t="str">
        <f>IF(FN_MC!T230="","*",FN_MC!T230)</f>
        <v>TGR-TRO</v>
      </c>
      <c r="F236" s="96">
        <f>IF(FN_MC!B230="","*",FN_MC!B230)</f>
        <v>46074</v>
      </c>
      <c r="G236" s="96" t="str">
        <f>IF(FN_MC!D230="","*",FN_MC!D230)</f>
        <v>V86</v>
      </c>
      <c r="H236" s="96" t="str">
        <f>IF(FN_MC!F230="","*",FN_MC!F230)</f>
        <v>MECANIZAÇÃO - SOCADORA</v>
      </c>
      <c r="I236" s="96" t="str">
        <f>IF(FN_MC!H230="","*",FN_MC!H230)</f>
        <v>TIQ</v>
      </c>
      <c r="J236" s="96" t="str">
        <f>IF(FN_MC!I230="","*",FN_MC!I230)</f>
        <v>TIQ</v>
      </c>
      <c r="K236" s="96" t="str">
        <f>IF(FN_MC!M230="","*",FN_MC!M230)</f>
        <v>TBS</v>
      </c>
      <c r="L236" s="186" t="str">
        <f>IF(FN_MC!N230="","*",FN_MC!N230)</f>
        <v>TBS1</v>
      </c>
      <c r="M236" s="97">
        <f>IF(FN_MC!J230="","*",FN_MC!J230)</f>
        <v>98</v>
      </c>
      <c r="N236" s="173">
        <f>IF(FN_MC!K230="","*",FN_MC!K230)</f>
        <v>659.976</v>
      </c>
      <c r="O236" s="173">
        <f>IF(FN_MC!L230="","*",FN_MC!L230)</f>
        <v>662.91099999999994</v>
      </c>
      <c r="P236" s="107">
        <f>IF(FN_MC!O230="","*",FN_MC!O230)</f>
        <v>0.4375</v>
      </c>
      <c r="Q236" s="107">
        <f>IF(FN_MC!P230="","*",FN_MC!P230)</f>
        <v>0.125</v>
      </c>
      <c r="R236" s="96" t="str">
        <f>IF(FN_MC!Q230="","*",CONCATENATE(FN_MC!Q230," ",FN_MC!R230))</f>
        <v>1680 M</v>
      </c>
      <c r="S236" s="96" t="str">
        <f>IF(FN_MC!V230="","*",FN_MC!V230)</f>
        <v>Antonioni</v>
      </c>
      <c r="T236" s="96" t="str">
        <f>IF(FN_MC!W230="","*",FN_MC!W230)</f>
        <v>Socaria mecanizada</v>
      </c>
      <c r="U236" s="98">
        <f ca="1">_xlfn.XLOOKUP(G236&amp;$U$3,BS_CONTROLE[CHAVE],BS_CONTROLE[Quantidade_11],"-")</f>
        <v>0</v>
      </c>
      <c r="V236" s="98">
        <f ca="1">_xlfn.XLOOKUP(G236&amp;$V$3,BS_CONTROLE[CHAVE],BS_CONTROLE[Quantidade_11],"-")</f>
        <v>0</v>
      </c>
      <c r="W236" s="98">
        <f ca="1">_xlfn.XLOOKUP(G236&amp;$W$3,BS_CONTROLE[CHAVE],BS_CONTROLE[Quantidade_11],"-")</f>
        <v>0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IF(FN_MC!Y232="","*",FN_MC!Y232)</f>
        <v>*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>
        <f ca="1">_xlfn.XLOOKUP(G238&amp;$U$3,BS_CONTROLE[CHAVE],BS_CONTROLE[Quantidade_11],"-")</f>
        <v>2</v>
      </c>
      <c r="V238" s="98">
        <f ca="1">_xlfn.XLOOKUP(G238&amp;$V$3,BS_CONTROLE[CHAVE],BS_CONTROLE[Quantidade_11],"-")</f>
        <v>2</v>
      </c>
      <c r="W238" s="98">
        <f ca="1">_xlfn.XLOOKUP(G238&amp;$W$3,BS_CONTROLE[CHAVE],BS_CONTROLE[Quantidade_11],"-")</f>
        <v>2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IF(FN_MC!Y233="","*",FN_MC!Y233)</f>
        <v>*</v>
      </c>
      <c r="B239" s="95" t="str">
        <f>IF(FN_MC!X233="","*",FN_MC!X233)</f>
        <v>*</v>
      </c>
      <c r="C239" s="95" t="str">
        <f>IF(FN_MC!Z233="","*",FN_MC!Z233)</f>
        <v>*</v>
      </c>
      <c r="D239" s="96" t="str">
        <f>IF(FN_MC!S233="","*",FN_MC!S233)</f>
        <v>-</v>
      </c>
      <c r="E239" s="96" t="str">
        <f>IF(FN_MC!T233="","*",FN_MC!T233)</f>
        <v>-</v>
      </c>
      <c r="F239" s="96" t="str">
        <f>IF(FN_MC!B233="","*",FN_MC!B233)</f>
        <v>*</v>
      </c>
      <c r="G239" s="96" t="str">
        <f>IF(FN_MC!D233="","*",FN_MC!D233)</f>
        <v>*</v>
      </c>
      <c r="H239" s="96" t="str">
        <f>IF(FN_MC!F233="","*",FN_MC!F233)</f>
        <v>*</v>
      </c>
      <c r="I239" s="96" t="str">
        <f>IF(FN_MC!H233="","*",FN_MC!H233)</f>
        <v>*</v>
      </c>
      <c r="J239" s="96" t="str">
        <f>IF(FN_MC!I233="","*",FN_MC!I233)</f>
        <v>*</v>
      </c>
      <c r="K239" s="96" t="str">
        <f>IF(FN_MC!M233="","*",FN_MC!M233)</f>
        <v>-</v>
      </c>
      <c r="L239" s="186" t="str">
        <f>IF(FN_MC!N233="","*",FN_MC!N233)</f>
        <v>-</v>
      </c>
      <c r="M239" s="97" t="str">
        <f>IF(FN_MC!J233="","*",FN_MC!J233)</f>
        <v>*</v>
      </c>
      <c r="N239" s="173" t="str">
        <f>IF(FN_MC!K233="","*",FN_MC!K233)</f>
        <v>*</v>
      </c>
      <c r="O239" s="173" t="str">
        <f>IF(FN_MC!L233="","*",FN_MC!L233)</f>
        <v>-</v>
      </c>
      <c r="P239" s="107" t="str">
        <f>IF(FN_MC!O233="","*",FN_MC!O233)</f>
        <v>*</v>
      </c>
      <c r="Q239" s="107" t="str">
        <f>IF(FN_MC!P233="","*",FN_MC!P233)</f>
        <v>*</v>
      </c>
      <c r="R239" s="96" t="str">
        <f>IF(FN_MC!Q233="","*",CONCATENATE(FN_MC!Q233," ",FN_MC!R233))</f>
        <v>*</v>
      </c>
      <c r="S239" s="96" t="str">
        <f>IF(FN_MC!V233="","*",FN_MC!V233)</f>
        <v>*</v>
      </c>
      <c r="T239" s="96" t="str">
        <f>IF(FN_MC!W233="","*",FN_MC!W233)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IF(FN_MC!Y234="","*",FN_MC!Y234)</f>
        <v>*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>
        <f ca="1">_xlfn.XLOOKUP(G240&amp;$U$3,BS_CONTROLE[CHAVE],BS_CONTROLE[Quantidade_11],"-")</f>
        <v>0</v>
      </c>
      <c r="V240" s="98">
        <f ca="1">_xlfn.XLOOKUP(G240&amp;$V$3,BS_CONTROLE[CHAVE],BS_CONTROLE[Quantidade_11],"-")</f>
        <v>0</v>
      </c>
      <c r="W240" s="98">
        <f ca="1">_xlfn.XLOOKUP(G240&amp;$W$3,BS_CONTROLE[CHAVE],BS_CONTROLE[Quantidade_11],"-")</f>
        <v>7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IF(FN_MC!Y235="","*",FN_MC!Y235)</f>
        <v>*</v>
      </c>
      <c r="B241" s="95" t="str">
        <f>IF(FN_MC!X235="","*",FN_MC!X235)</f>
        <v>*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499TGR1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>
        <f ca="1">_xlfn.XLOOKUP(G241&amp;$U$3,BS_CONTROLE[CHAVE],BS_CONTROLE[Quantidade_11],"-")</f>
        <v>2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IF(FN_MC!Y237="","*",FN_MC!Y237)</f>
        <v>*</v>
      </c>
      <c r="B243" s="95" t="str">
        <f>IF(FN_MC!X237="","*",FN_MC!X237)</f>
        <v>*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415</v>
      </c>
      <c r="V243" s="98">
        <f ca="1">_xlfn.XLOOKUP(G243&amp;$V$3,BS_CONTROLE[CHAVE],BS_CONTROLE[Quantidade_11],"-")</f>
        <v>1</v>
      </c>
      <c r="W243" s="98">
        <f ca="1">_xlfn.XLOOKUP(G243&amp;$W$3,BS_CONTROLE[CHAVE],BS_CONTROLE[Quantidade_11],"-")</f>
        <v>1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IF(FN_MC!Y239="","*",FN_MC!Y239)</f>
        <v>*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 t="str">
        <f ca="1">_xlfn.XLOOKUP(G244&amp;$U$3,BS_CONTROLE[CHAVE],BS_CONTROLE[Quantidade_11],"-")</f>
        <v>-</v>
      </c>
      <c r="V244" s="98">
        <f ca="1">_xlfn.XLOOKUP(G244&amp;$V$3,BS_CONTROLE[CHAVE],BS_CONTROLE[Quantidade_11],"-")</f>
        <v>3322</v>
      </c>
      <c r="W244" s="98">
        <f ca="1">_xlfn.XLOOKUP(G244&amp;$W$3,BS_CONTROLE[CHAVE],BS_CONTROLE[Quantidade_11],"-")</f>
        <v>3035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*</v>
      </c>
      <c r="B246" s="95" t="str">
        <f>IF(FN_MC!X241="","*",FN_MC!X241)</f>
        <v>*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PDM - DESCARGA - DORMENTE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6.25E-2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>
        <f ca="1">_xlfn.XLOOKUP(G246&amp;$U$3,BS_CONTROLE[CHAVE],BS_CONTROLE[Quantidade_11],"-")</f>
        <v>1</v>
      </c>
      <c r="V246" s="98">
        <f ca="1">_xlfn.XLOOKUP(G246&amp;$V$3,BS_CONTROLE[CHAVE],BS_CONTROLE[Quantidade_11],"-")</f>
        <v>0</v>
      </c>
      <c r="W246" s="98">
        <f ca="1">_xlfn.XLOOKUP(G246&amp;$W$3,BS_CONTROLE[CHAVE],BS_CONTROLE[Quantidade_11],"-")</f>
        <v>15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IF(FN_MC!Y244="","*",FN_MC!Y244)</f>
        <v>*</v>
      </c>
      <c r="B249" s="95" t="str">
        <f>IF(FN_MC!X244="","*",FN_MC!X244)</f>
        <v>*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>
        <f ca="1">_xlfn.XLOOKUP(G249&amp;$U$3,BS_CONTROLE[CHAVE],BS_CONTROLE[Quantidade_11],"-")</f>
        <v>0</v>
      </c>
      <c r="V249" s="98">
        <f ca="1">_xlfn.XLOOKUP(G249&amp;$V$3,BS_CONTROLE[CHAVE],BS_CONTROLE[Quantidade_11],"-")</f>
        <v>2</v>
      </c>
      <c r="W249" s="98">
        <f ca="1">_xlfn.XLOOKUP(G249&amp;$W$3,BS_CONTROLE[CHAVE],BS_CONTROLE[Quantidade_11],"-")</f>
        <v>0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IF(FN_MC!Y247="","*",FN_MC!Y247)</f>
        <v>*</v>
      </c>
      <c r="B252" s="95" t="str">
        <f>IF(FN_MC!X247="","*",FN_MC!X247)</f>
        <v>*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PIT</v>
      </c>
      <c r="J252" s="96" t="str">
        <f>IF(FN_MC!I247="","*",FN_MC!I247)</f>
        <v>ZRL</v>
      </c>
      <c r="K252" s="96" t="str">
        <f>IF(FN_MC!M247="","*",FN_MC!M247)</f>
        <v>PIT</v>
      </c>
      <c r="L252" s="186" t="str">
        <f>IF(FN_MC!N247="","*",FN_MC!N247)</f>
        <v>PIT1</v>
      </c>
      <c r="M252" s="97">
        <f>IF(FN_MC!J247="","*",FN_MC!J247)</f>
        <v>103</v>
      </c>
      <c r="N252" s="173">
        <f>IF(FN_MC!K247="","*",FN_MC!K247)</f>
        <v>2116.34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>
        <f ca="1">_xlfn.XLOOKUP(G252&amp;$U$3,BS_CONTROLE[CHAVE],BS_CONTROLE[Quantidade_11],"-")</f>
        <v>1</v>
      </c>
      <c r="V252" s="98">
        <f ca="1">_xlfn.XLOOKUP(G252&amp;$V$3,BS_CONTROLE[CHAVE],BS_CONTROLE[Quantidade_11],"-")</f>
        <v>0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*</v>
      </c>
      <c r="C253" s="95" t="str">
        <f>IF(FN_MC!Z248="","*",FN_MC!Z248)</f>
        <v>*</v>
      </c>
      <c r="D253" s="96" t="str">
        <f>IF(FN_MC!S248="","*",FN_MC!S248)</f>
        <v>-</v>
      </c>
      <c r="E253" s="96" t="str">
        <f>IF(FN_MC!T248="","*",FN_MC!T248)</f>
        <v>-</v>
      </c>
      <c r="F253" s="96" t="str">
        <f>IF(FN_MC!B248="","*",FN_MC!B248)</f>
        <v>*</v>
      </c>
      <c r="G253" s="96" t="str">
        <f>IF(FN_MC!D248="","*",FN_MC!D248)</f>
        <v>*</v>
      </c>
      <c r="H253" s="96" t="str">
        <f>IF(FN_MC!F248="","*",FN_MC!F248)</f>
        <v>*</v>
      </c>
      <c r="I253" s="96" t="str">
        <f>IF(FN_MC!H248="","*",FN_MC!H248)</f>
        <v>*</v>
      </c>
      <c r="J253" s="96" t="str">
        <f>IF(FN_MC!I248="","*",FN_MC!I248)</f>
        <v>*</v>
      </c>
      <c r="K253" s="96" t="str">
        <f>IF(FN_MC!M248="","*",FN_MC!M248)</f>
        <v>-</v>
      </c>
      <c r="L253" s="186" t="str">
        <f>IF(FN_MC!N248="","*",FN_MC!N248)</f>
        <v>-</v>
      </c>
      <c r="M253" s="97" t="str">
        <f>IF(FN_MC!J248="","*",FN_MC!J248)</f>
        <v>*</v>
      </c>
      <c r="N253" s="173" t="str">
        <f>IF(FN_MC!K248="","*",FN_MC!K248)</f>
        <v>*</v>
      </c>
      <c r="O253" s="173" t="str">
        <f>IF(FN_MC!L248="","*",FN_MC!L248)</f>
        <v>-</v>
      </c>
      <c r="P253" s="107" t="str">
        <f>IF(FN_MC!O248="","*",FN_MC!O248)</f>
        <v>*</v>
      </c>
      <c r="Q253" s="107" t="str">
        <f>IF(FN_MC!P248="","*",FN_MC!P248)</f>
        <v>*</v>
      </c>
      <c r="R253" s="96" t="str">
        <f>IF(FN_MC!Q248="","*",CONCATENATE(FN_MC!Q248," ",FN_MC!R248))</f>
        <v>*</v>
      </c>
      <c r="S253" s="96" t="str">
        <f>IF(FN_MC!V248="","*",FN_MC!V248)</f>
        <v>*</v>
      </c>
      <c r="T253" s="96" t="str">
        <f>IF(FN_MC!W248="","*",FN_MC!W248)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0</v>
      </c>
      <c r="V258" s="98">
        <f ca="1">_xlfn.XLOOKUP(G258&amp;$V$3,BS_CONTROLE[CHAVE],BS_CONTROLE[Quantidade_11],"-")</f>
        <v>0</v>
      </c>
      <c r="W258" s="98">
        <f ca="1">_xlfn.XLOOKUP(G258&amp;$W$3,BS_CONTROLE[CHAVE],BS_CONTROLE[Quantidade_11],"-")</f>
        <v>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415</v>
      </c>
      <c r="V261" s="98">
        <f ca="1">_xlfn.XLOOKUP(G261&amp;$V$3,BS_CONTROLE[CHAVE],BS_CONTROLE[Quantidade_11],"-")</f>
        <v>1</v>
      </c>
      <c r="W261" s="98">
        <f ca="1">_xlfn.XLOOKUP(G261&amp;$W$3,BS_CONTROLE[CHAVE],BS_CONTROLE[Quantidade_11],"-")</f>
        <v>1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IF(FN_MC!Y257="","*",FN_MC!Y257)</f>
        <v>*</v>
      </c>
      <c r="B262" s="95" t="str">
        <f>IF(FN_MC!X257="","*",FN_MC!X257)</f>
        <v>*</v>
      </c>
      <c r="C262" s="95" t="str">
        <f>IF(FN_MC!Z257="","*",FN_MC!Z257)</f>
        <v>*</v>
      </c>
      <c r="D262" s="96" t="str">
        <f>IF(FN_MC!S257="","*",FN_MC!S257)</f>
        <v>-</v>
      </c>
      <c r="E262" s="96" t="str">
        <f>IF(FN_MC!T257="","*",FN_MC!T257)</f>
        <v>-</v>
      </c>
      <c r="F262" s="96" t="str">
        <f>IF(FN_MC!B257="","*",FN_MC!B257)</f>
        <v>*</v>
      </c>
      <c r="G262" s="96" t="str">
        <f>IF(FN_MC!D257="","*",FN_MC!D257)</f>
        <v>*</v>
      </c>
      <c r="H262" s="96" t="str">
        <f>IF(FN_MC!F257="","*",FN_MC!F257)</f>
        <v>*</v>
      </c>
      <c r="I262" s="96" t="str">
        <f>IF(FN_MC!H257="","*",FN_MC!H257)</f>
        <v>*</v>
      </c>
      <c r="J262" s="96" t="str">
        <f>IF(FN_MC!I257="","*",FN_MC!I257)</f>
        <v>*</v>
      </c>
      <c r="K262" s="96" t="str">
        <f>IF(FN_MC!M257="","*",FN_MC!M257)</f>
        <v>-</v>
      </c>
      <c r="L262" s="186" t="str">
        <f>IF(FN_MC!N257="","*",FN_MC!N257)</f>
        <v>-</v>
      </c>
      <c r="M262" s="97" t="str">
        <f>IF(FN_MC!J257="","*",FN_MC!J257)</f>
        <v>*</v>
      </c>
      <c r="N262" s="173" t="str">
        <f>IF(FN_MC!K257="","*",FN_MC!K257)</f>
        <v>*</v>
      </c>
      <c r="O262" s="173" t="str">
        <f>IF(FN_MC!L257="","*",FN_MC!L257)</f>
        <v>-</v>
      </c>
      <c r="P262" s="107" t="str">
        <f>IF(FN_MC!O257="","*",FN_MC!O257)</f>
        <v>*</v>
      </c>
      <c r="Q262" s="107" t="str">
        <f>IF(FN_MC!P257="","*",FN_MC!P257)</f>
        <v>*</v>
      </c>
      <c r="R262" s="96" t="str">
        <f>IF(FN_MC!Q257="","*",CONCATENATE(FN_MC!Q257," ",FN_MC!R257))</f>
        <v>*</v>
      </c>
      <c r="S262" s="96" t="str">
        <f>IF(FN_MC!V257="","*",FN_MC!V257)</f>
        <v>*</v>
      </c>
      <c r="T262" s="96" t="str">
        <f>IF(FN_MC!W257="","*",FN_MC!W257)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-</v>
      </c>
      <c r="E268" s="96" t="str">
        <f>IF(FN_MC!T263="","*",FN_MC!T263)</f>
        <v>-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-</v>
      </c>
      <c r="L268" s="186" t="str">
        <f>IF(FN_MC!N263="","*",FN_MC!N263)</f>
        <v>-</v>
      </c>
      <c r="M268" s="97" t="str">
        <f>IF(FN_MC!J263="","*",FN_MC!J263)</f>
        <v>*</v>
      </c>
      <c r="N268" s="173" t="str">
        <f>IF(FN_MC!K263="","*",FN_MC!K263)</f>
        <v>*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IF(FN_MC!Y264="","*",FN_MC!Y264)</f>
        <v>*</v>
      </c>
      <c r="B269" s="95" t="str">
        <f>IF(FN_MC!X264="","*",FN_MC!X264)</f>
        <v>*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TEP-TMJ</v>
      </c>
      <c r="L269" s="186" t="str">
        <f>IF(FN_MC!N264="","*",FN_MC!N264)</f>
        <v>585TMJ</v>
      </c>
      <c r="M269" s="97">
        <f>IF(FN_MC!J264="","*",FN_MC!J264)</f>
        <v>98</v>
      </c>
      <c r="N269" s="173">
        <f>IF(FN_MC!K264="","*",FN_MC!K264)</f>
        <v>595.9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2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>
        <f ca="1">_xlfn.XLOOKUP(G269&amp;$U$3,BS_CONTROLE[CHAVE],BS_CONTROLE[Quantidade_11],"-")</f>
        <v>2</v>
      </c>
      <c r="V269" s="98">
        <f ca="1">_xlfn.XLOOKUP(G269&amp;$V$3,BS_CONTROLE[CHAVE],BS_CONTROLE[Quantidade_11],"-")</f>
        <v>2</v>
      </c>
      <c r="W269" s="98">
        <f ca="1">_xlfn.XLOOKUP(G269&amp;$W$3,BS_CONTROLE[CHAVE],BS_CONTROLE[Quantidade_11],"-")</f>
        <v>2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*</v>
      </c>
      <c r="C270" s="95" t="str">
        <f>IF(FN_MC!Z265="","*",FN_MC!Z265)</f>
        <v>*</v>
      </c>
      <c r="D270" s="96" t="str">
        <f>IF(FN_MC!S265="","*",FN_MC!S265)</f>
        <v>-</v>
      </c>
      <c r="E270" s="96" t="str">
        <f>IF(FN_MC!T265="","*",FN_MC!T265)</f>
        <v>-</v>
      </c>
      <c r="F270" s="96" t="str">
        <f>IF(FN_MC!B265="","*",FN_MC!B265)</f>
        <v>*</v>
      </c>
      <c r="G270" s="96" t="str">
        <f>IF(FN_MC!D265="","*",FN_MC!D265)</f>
        <v>*</v>
      </c>
      <c r="H270" s="96" t="str">
        <f>IF(FN_MC!F265="","*",FN_MC!F265)</f>
        <v>*</v>
      </c>
      <c r="I270" s="96" t="str">
        <f>IF(FN_MC!H265="","*",FN_MC!H265)</f>
        <v>*</v>
      </c>
      <c r="J270" s="96" t="str">
        <f>IF(FN_MC!I265="","*",FN_MC!I265)</f>
        <v>*</v>
      </c>
      <c r="K270" s="96" t="str">
        <f>IF(FN_MC!M265="","*",FN_MC!M265)</f>
        <v>-</v>
      </c>
      <c r="L270" s="186" t="str">
        <f>IF(FN_MC!N265="","*",FN_MC!N265)</f>
        <v>-</v>
      </c>
      <c r="M270" s="97" t="str">
        <f>IF(FN_MC!J265="","*",FN_MC!J265)</f>
        <v>*</v>
      </c>
      <c r="N270" s="173" t="str">
        <f>IF(FN_MC!K265="","*",FN_MC!K265)</f>
        <v>*</v>
      </c>
      <c r="O270" s="173" t="str">
        <f>IF(FN_MC!L265="","*",FN_MC!L265)</f>
        <v>-</v>
      </c>
      <c r="P270" s="107" t="str">
        <f>IF(FN_MC!O265="","*",FN_MC!O265)</f>
        <v>*</v>
      </c>
      <c r="Q270" s="107" t="str">
        <f>IF(FN_MC!P265="","*",FN_MC!P265)</f>
        <v>*</v>
      </c>
      <c r="R270" s="96" t="str">
        <f>IF(FN_MC!Q265="","*",CONCATENATE(FN_MC!Q265," ",FN_MC!R265))</f>
        <v>*</v>
      </c>
      <c r="S270" s="96" t="str">
        <f>IF(FN_MC!V265="","*",FN_MC!V265)</f>
        <v>*</v>
      </c>
      <c r="T270" s="96" t="str">
        <f>IF(FN_MC!W265="","*",FN_MC!W265)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IF(FN_MC!Y266="","*",FN_MC!Y266)</f>
        <v>*</v>
      </c>
      <c r="B271" s="95" t="str">
        <f>IF(FN_MC!X266="","*",FN_MC!X266)</f>
        <v>*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W70</v>
      </c>
      <c r="H271" s="96" t="str">
        <f>IF(FN_MC!F266="","*",FN_MC!F266)</f>
        <v>PDM - PEDRA - DESCARGA</v>
      </c>
      <c r="I271" s="96" t="str">
        <f>IF(FN_MC!H266="","*",FN_MC!H266)</f>
        <v>TAG</v>
      </c>
      <c r="J271" s="96" t="str">
        <f>IF(FN_MC!I266="","*",FN_MC!I266)</f>
        <v>TAG</v>
      </c>
      <c r="K271" s="96" t="str">
        <f>IF(FN_MC!M266="","*",FN_MC!M266)</f>
        <v>TBR-TGR</v>
      </c>
      <c r="L271" s="186">
        <f>IF(FN_MC!N266="","*",FN_MC!N266)</f>
        <v>492499</v>
      </c>
      <c r="M271" s="97">
        <f>IF(FN_MC!J266="","*",FN_MC!J266)</f>
        <v>74</v>
      </c>
      <c r="N271" s="173">
        <f>IF(FN_MC!K266="","*",FN_MC!K266)</f>
        <v>494.5</v>
      </c>
      <c r="O271" s="173" t="str">
        <f>IF(FN_MC!L266="","*",FN_MC!L266)</f>
        <v>-</v>
      </c>
      <c r="P271" s="107">
        <f>IF(FN_MC!O266="","*",FN_MC!O266)</f>
        <v>0.41666666666666669</v>
      </c>
      <c r="Q271" s="107">
        <f>IF(FN_MC!P266="","*",FN_MC!P266)</f>
        <v>0.125</v>
      </c>
      <c r="R271" s="96" t="str">
        <f>IF(FN_MC!Q266="","*",CONCATENATE(FN_MC!Q266," ",FN_MC!R266))</f>
        <v>14 VAGÕES</v>
      </c>
      <c r="S271" s="96" t="str">
        <f>IF(FN_MC!V266="","*",FN_MC!V266)</f>
        <v>Elton</v>
      </c>
      <c r="T271" s="96" t="str">
        <f>IF(FN_MC!W266="","*",FN_MC!W266)</f>
        <v>491+800	2vg
492+300	2vg
492+500	2vgb
492+700	2vg
493+300	1vg
494+300	2vg
494+500	3vg</v>
      </c>
      <c r="U271" s="98">
        <f ca="1">_xlfn.XLOOKUP(G271&amp;$U$3,BS_CONTROLE[CHAVE],BS_CONTROLE[Quantidade_11],"-")</f>
        <v>0</v>
      </c>
      <c r="V271" s="98">
        <f ca="1">_xlfn.XLOOKUP(G271&amp;$V$3,BS_CONTROLE[CHAVE],BS_CONTROLE[Quantidade_11],"-")</f>
        <v>0</v>
      </c>
      <c r="W271" s="98">
        <f ca="1">_xlfn.XLOOKUP(G271&amp;$W$3,BS_CONTROLE[CHAVE],BS_CONTROLE[Quantidade_11],"-")</f>
        <v>7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IF(FN_MC!Y267="","*",FN_MC!Y267)</f>
        <v>*</v>
      </c>
      <c r="B272" s="95" t="str">
        <f>IF(FN_MC!X267="","*",FN_MC!X267)</f>
        <v>*</v>
      </c>
      <c r="C272" s="95" t="str">
        <f>IF(FN_MC!Z267="","*",FN_MC!Z267)</f>
        <v>*</v>
      </c>
      <c r="D272" s="96" t="str">
        <f>IF(FN_MC!S267="","*",FN_MC!S267)</f>
        <v>-</v>
      </c>
      <c r="E272" s="96" t="str">
        <f>IF(FN_MC!T267="","*",FN_MC!T267)</f>
        <v>-</v>
      </c>
      <c r="F272" s="96" t="str">
        <f>IF(FN_MC!B267="","*",FN_MC!B267)</f>
        <v>*</v>
      </c>
      <c r="G272" s="96" t="str">
        <f>IF(FN_MC!D267="","*",FN_MC!D267)</f>
        <v>*</v>
      </c>
      <c r="H272" s="96" t="str">
        <f>IF(FN_MC!F267="","*",FN_MC!F267)</f>
        <v>*</v>
      </c>
      <c r="I272" s="96" t="str">
        <f>IF(FN_MC!H267="","*",FN_MC!H267)</f>
        <v>*</v>
      </c>
      <c r="J272" s="96" t="str">
        <f>IF(FN_MC!I267="","*",FN_MC!I267)</f>
        <v>*</v>
      </c>
      <c r="K272" s="96" t="str">
        <f>IF(FN_MC!M267="","*",FN_MC!M267)</f>
        <v>-</v>
      </c>
      <c r="L272" s="186" t="str">
        <f>IF(FN_MC!N267="","*",FN_MC!N267)</f>
        <v>-</v>
      </c>
      <c r="M272" s="97" t="str">
        <f>IF(FN_MC!J267="","*",FN_MC!J267)</f>
        <v>*</v>
      </c>
      <c r="N272" s="173" t="str">
        <f>IF(FN_MC!K267="","*",FN_MC!K267)</f>
        <v>*</v>
      </c>
      <c r="O272" s="173" t="str">
        <f>IF(FN_MC!L267="","*",FN_MC!L267)</f>
        <v>-</v>
      </c>
      <c r="P272" s="107" t="str">
        <f>IF(FN_MC!O267="","*",FN_MC!O267)</f>
        <v>*</v>
      </c>
      <c r="Q272" s="107" t="str">
        <f>IF(FN_MC!P267="","*",FN_MC!P267)</f>
        <v>*</v>
      </c>
      <c r="R272" s="96" t="str">
        <f>IF(FN_MC!Q267="","*",CONCATENATE(FN_MC!Q267," ",FN_MC!R267))</f>
        <v>*</v>
      </c>
      <c r="S272" s="96" t="str">
        <f>IF(FN_MC!V267="","*",FN_MC!V267)</f>
        <v>*</v>
      </c>
      <c r="T272" s="96" t="str">
        <f>IF(FN_MC!W267="","*",FN_MC!W267)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IF(FN_MC!Y268="","*",FN_MC!Y268)</f>
        <v>*</v>
      </c>
      <c r="B273" s="95" t="str">
        <f>IF(FN_MC!X268="","*",FN_MC!X268)</f>
        <v>*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>
        <f>IF(FN_MC!N268="","*",FN_MC!N268)</f>
        <v>239251</v>
      </c>
      <c r="M273" s="97">
        <f>IF(FN_MC!J268="","*",FN_MC!J268)</f>
        <v>74</v>
      </c>
      <c r="N273" s="173">
        <f>IF(FN_MC!K268="","*",FN_MC!K268)</f>
        <v>240.62700000000001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415</v>
      </c>
      <c r="V273" s="98">
        <f ca="1">_xlfn.XLOOKUP(G273&amp;$V$3,BS_CONTROLE[CHAVE],BS_CONTROLE[Quantidade_11],"-")</f>
        <v>1</v>
      </c>
      <c r="W273" s="98">
        <f ca="1">_xlfn.XLOOKUP(G273&amp;$W$3,BS_CONTROLE[CHAVE],BS_CONTROLE[Quantidade_11],"-")</f>
        <v>1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IF(FN_MC!Y270="","*",FN_MC!Y270)</f>
        <v>*</v>
      </c>
      <c r="B275" s="95" t="str">
        <f>IF(FN_MC!X270="","*",FN_MC!X270)</f>
        <v>*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*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>
        <f ca="1">_xlfn.XLOOKUP(G275&amp;$U$3,BS_CONTROLE[CHAVE],BS_CONTROLE[Quantidade_11],"-")</f>
        <v>0</v>
      </c>
      <c r="V275" s="98">
        <f ca="1">_xlfn.XLOOKUP(G275&amp;$V$3,BS_CONTROLE[CHAVE],BS_CONTROLE[Quantidade_11],"-")</f>
        <v>2</v>
      </c>
      <c r="W275" s="98">
        <f ca="1">_xlfn.XLOOKUP(G275&amp;$W$3,BS_CONTROLE[CHAVE],BS_CONTROLE[Quantidade_11],"-")</f>
        <v>0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IF(FN_MC!Y271="","*",FN_MC!Y271)</f>
        <v>*</v>
      </c>
      <c r="B276" s="95" t="str">
        <f>IF(FN_MC!X271="","*",FN_MC!X271)</f>
        <v>*</v>
      </c>
      <c r="C276" s="95" t="str">
        <f>IF(FN_MC!Z271="","*",FN_MC!Z271)</f>
        <v>*</v>
      </c>
      <c r="D276" s="96" t="str">
        <f>IF(FN_MC!S271="","*",FN_MC!S271)</f>
        <v>-</v>
      </c>
      <c r="E276" s="96" t="str">
        <f>IF(FN_MC!T271="","*",FN_MC!T271)</f>
        <v>-</v>
      </c>
      <c r="F276" s="96" t="str">
        <f>IF(FN_MC!B271="","*",FN_MC!B271)</f>
        <v>*</v>
      </c>
      <c r="G276" s="96" t="str">
        <f>IF(FN_MC!D271="","*",FN_MC!D271)</f>
        <v>*</v>
      </c>
      <c r="H276" s="96" t="str">
        <f>IF(FN_MC!F271="","*",FN_MC!F271)</f>
        <v>*</v>
      </c>
      <c r="I276" s="96" t="str">
        <f>IF(FN_MC!H271="","*",FN_MC!H271)</f>
        <v>*</v>
      </c>
      <c r="J276" s="96" t="str">
        <f>IF(FN_MC!I271="","*",FN_MC!I271)</f>
        <v>*</v>
      </c>
      <c r="K276" s="96" t="str">
        <f>IF(FN_MC!M271="","*",FN_MC!M271)</f>
        <v>-</v>
      </c>
      <c r="L276" s="186" t="str">
        <f>IF(FN_MC!N271="","*",FN_MC!N271)</f>
        <v>-</v>
      </c>
      <c r="M276" s="97" t="str">
        <f>IF(FN_MC!J271="","*",FN_MC!J271)</f>
        <v>*</v>
      </c>
      <c r="N276" s="173" t="str">
        <f>IF(FN_MC!K271="","*",FN_MC!K271)</f>
        <v>*</v>
      </c>
      <c r="O276" s="173" t="str">
        <f>IF(FN_MC!L271="","*",FN_MC!L271)</f>
        <v>-</v>
      </c>
      <c r="P276" s="107" t="str">
        <f>IF(FN_MC!O271="","*",FN_MC!O271)</f>
        <v>*</v>
      </c>
      <c r="Q276" s="107" t="str">
        <f>IF(FN_MC!P271="","*",FN_MC!P271)</f>
        <v>*</v>
      </c>
      <c r="R276" s="96" t="str">
        <f>IF(FN_MC!Q271="","*",CONCATENATE(FN_MC!Q271," ",FN_MC!R271))</f>
        <v>*</v>
      </c>
      <c r="S276" s="96" t="str">
        <f>IF(FN_MC!V271="","*",FN_MC!V271)</f>
        <v>*</v>
      </c>
      <c r="T276" s="96" t="str">
        <f>IF(FN_MC!W271="","*",FN_MC!W271)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IF(FN_MC!Y272="","*",FN_MC!Y272)</f>
        <v>*</v>
      </c>
      <c r="B277" s="95" t="str">
        <f>IF(FN_MC!X272="","*",FN_MC!X272)</f>
        <v>*</v>
      </c>
      <c r="C277" s="95" t="str">
        <f>IF(FN_MC!Z272="","*",FN_MC!Z272)</f>
        <v>*</v>
      </c>
      <c r="D277" s="96" t="str">
        <f>IF(FN_MC!S272="","*",FN_MC!S272)</f>
        <v>-</v>
      </c>
      <c r="E277" s="96" t="str">
        <f>IF(FN_MC!T272="","*",FN_MC!T272)</f>
        <v>-</v>
      </c>
      <c r="F277" s="96" t="str">
        <f>IF(FN_MC!B272="","*",FN_MC!B272)</f>
        <v>*</v>
      </c>
      <c r="G277" s="96" t="str">
        <f>IF(FN_MC!D272="","*",FN_MC!D272)</f>
        <v>*</v>
      </c>
      <c r="H277" s="96" t="str">
        <f>IF(FN_MC!F272="","*",FN_MC!F272)</f>
        <v>*</v>
      </c>
      <c r="I277" s="96" t="str">
        <f>IF(FN_MC!H272="","*",FN_MC!H272)</f>
        <v>*</v>
      </c>
      <c r="J277" s="96" t="str">
        <f>IF(FN_MC!I272="","*",FN_MC!I272)</f>
        <v>*</v>
      </c>
      <c r="K277" s="96" t="str">
        <f>IF(FN_MC!M272="","*",FN_MC!M272)</f>
        <v>-</v>
      </c>
      <c r="L277" s="186" t="str">
        <f>IF(FN_MC!N272="","*",FN_MC!N272)</f>
        <v>-</v>
      </c>
      <c r="M277" s="97" t="str">
        <f>IF(FN_MC!J272="","*",FN_MC!J272)</f>
        <v>*</v>
      </c>
      <c r="N277" s="173" t="str">
        <f>IF(FN_MC!K272="","*",FN_MC!K272)</f>
        <v>*</v>
      </c>
      <c r="O277" s="173" t="str">
        <f>IF(FN_MC!L272="","*",FN_MC!L272)</f>
        <v>-</v>
      </c>
      <c r="P277" s="107" t="str">
        <f>IF(FN_MC!O272="","*",FN_MC!O272)</f>
        <v>*</v>
      </c>
      <c r="Q277" s="107" t="str">
        <f>IF(FN_MC!P272="","*",FN_MC!P272)</f>
        <v>*</v>
      </c>
      <c r="R277" s="96" t="str">
        <f>IF(FN_MC!Q272="","*",CONCATENATE(FN_MC!Q272," ",FN_MC!R272))</f>
        <v>*</v>
      </c>
      <c r="S277" s="96" t="str">
        <f>IF(FN_MC!V272="","*",FN_MC!V272)</f>
        <v>*</v>
      </c>
      <c r="T277" s="96" t="str">
        <f>IF(FN_MC!W272="","*",FN_MC!W272)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IF(FN_MC!Y273="","*",FN_MC!Y273)</f>
        <v>*</v>
      </c>
      <c r="B278" s="95" t="str">
        <f>IF(FN_MC!X273="","*",FN_MC!X273)</f>
        <v>*</v>
      </c>
      <c r="C278" s="95" t="str">
        <f>IF(FN_MC!Z273="","*",FN_MC!Z273)</f>
        <v>*</v>
      </c>
      <c r="D278" s="96" t="str">
        <f>IF(FN_MC!S273="","*",FN_MC!S273)</f>
        <v>-</v>
      </c>
      <c r="E278" s="96" t="str">
        <f>IF(FN_MC!T273="","*",FN_MC!T273)</f>
        <v>-</v>
      </c>
      <c r="F278" s="96" t="str">
        <f>IF(FN_MC!B273="","*",FN_MC!B273)</f>
        <v>*</v>
      </c>
      <c r="G278" s="96" t="str">
        <f>IF(FN_MC!D273="","*",FN_MC!D273)</f>
        <v>*</v>
      </c>
      <c r="H278" s="96" t="str">
        <f>IF(FN_MC!F273="","*",FN_MC!F273)</f>
        <v>*</v>
      </c>
      <c r="I278" s="96" t="str">
        <f>IF(FN_MC!H273="","*",FN_MC!H273)</f>
        <v>*</v>
      </c>
      <c r="J278" s="96" t="str">
        <f>IF(FN_MC!I273="","*",FN_MC!I273)</f>
        <v>*</v>
      </c>
      <c r="K278" s="96" t="str">
        <f>IF(FN_MC!M273="","*",FN_MC!M273)</f>
        <v>-</v>
      </c>
      <c r="L278" s="186" t="str">
        <f>IF(FN_MC!N273="","*",FN_MC!N273)</f>
        <v>-</v>
      </c>
      <c r="M278" s="97" t="str">
        <f>IF(FN_MC!J273="","*",FN_MC!J273)</f>
        <v>*</v>
      </c>
      <c r="N278" s="173" t="str">
        <f>IF(FN_MC!K273="","*",FN_MC!K273)</f>
        <v>*</v>
      </c>
      <c r="O278" s="173" t="str">
        <f>IF(FN_MC!L273="","*",FN_MC!L273)</f>
        <v>-</v>
      </c>
      <c r="P278" s="107" t="str">
        <f>IF(FN_MC!O273="","*",FN_MC!O273)</f>
        <v>*</v>
      </c>
      <c r="Q278" s="107" t="str">
        <f>IF(FN_MC!P273="","*",FN_MC!P273)</f>
        <v>*</v>
      </c>
      <c r="R278" s="96" t="str">
        <f>IF(FN_MC!Q273="","*",CONCATENATE(FN_MC!Q273," ",FN_MC!R273))</f>
        <v>*</v>
      </c>
      <c r="S278" s="96" t="str">
        <f>IF(FN_MC!V273="","*",FN_MC!V273)</f>
        <v>*</v>
      </c>
      <c r="T278" s="96" t="str">
        <f>IF(FN_MC!W273="","*",FN_MC!W273)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IF(FN_MC!Y276="","*",FN_MC!Y276)</f>
        <v>*</v>
      </c>
      <c r="B281" s="95" t="str">
        <f>IF(FN_MC!X276="","*",FN_MC!X276)</f>
        <v>*</v>
      </c>
      <c r="C281" s="95" t="str">
        <f>IF(FN_MC!Z276="","*",FN_MC!Z276)</f>
        <v>*</v>
      </c>
      <c r="D281" s="96" t="str">
        <f>IF(FN_MC!S276="","*",FN_MC!S276)</f>
        <v>-</v>
      </c>
      <c r="E281" s="96" t="str">
        <f>IF(FN_MC!T276="","*",FN_MC!T276)</f>
        <v>-</v>
      </c>
      <c r="F281" s="96" t="str">
        <f>IF(FN_MC!B276="","*",FN_MC!B276)</f>
        <v>*</v>
      </c>
      <c r="G281" s="96" t="str">
        <f>IF(FN_MC!D276="","*",FN_MC!D276)</f>
        <v>*</v>
      </c>
      <c r="H281" s="96" t="str">
        <f>IF(FN_MC!F276="","*",FN_MC!F276)</f>
        <v>*</v>
      </c>
      <c r="I281" s="96" t="str">
        <f>IF(FN_MC!H276="","*",FN_MC!H276)</f>
        <v>*</v>
      </c>
      <c r="J281" s="96" t="str">
        <f>IF(FN_MC!I276="","*",FN_MC!I276)</f>
        <v>*</v>
      </c>
      <c r="K281" s="96" t="str">
        <f>IF(FN_MC!M276="","*",FN_MC!M276)</f>
        <v>-</v>
      </c>
      <c r="L281" s="186" t="str">
        <f>IF(FN_MC!N276="","*",FN_MC!N276)</f>
        <v>-</v>
      </c>
      <c r="M281" s="97" t="str">
        <f>IF(FN_MC!J276="","*",FN_MC!J276)</f>
        <v>*</v>
      </c>
      <c r="N281" s="173" t="str">
        <f>IF(FN_MC!K276="","*",FN_MC!K276)</f>
        <v>*</v>
      </c>
      <c r="O281" s="173" t="str">
        <f>IF(FN_MC!L276="","*",FN_MC!L276)</f>
        <v>-</v>
      </c>
      <c r="P281" s="107" t="str">
        <f>IF(FN_MC!O276="","*",FN_MC!O276)</f>
        <v>*</v>
      </c>
      <c r="Q281" s="107" t="str">
        <f>IF(FN_MC!P276="","*",FN_MC!P276)</f>
        <v>*</v>
      </c>
      <c r="R281" s="96" t="str">
        <f>IF(FN_MC!Q276="","*",CONCATENATE(FN_MC!Q276," ",FN_MC!R276))</f>
        <v>*</v>
      </c>
      <c r="S281" s="96" t="str">
        <f>IF(FN_MC!V276="","*",FN_MC!V276)</f>
        <v>*</v>
      </c>
      <c r="T281" s="96" t="str">
        <f>IF(FN_MC!W276="","*",FN_MC!W276)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IF(FN_MC!Y278="","*",FN_MC!Y278)</f>
        <v>*</v>
      </c>
      <c r="B283" s="95" t="str">
        <f>IF(FN_MC!X278="","*",FN_MC!X278)</f>
        <v>*</v>
      </c>
      <c r="C283" s="95" t="str">
        <f>IF(FN_MC!Z278="","*",FN_MC!Z278)</f>
        <v>*</v>
      </c>
      <c r="D283" s="96" t="str">
        <f>IF(FN_MC!S278="","*",FN_MC!S278)</f>
        <v>-</v>
      </c>
      <c r="E283" s="96" t="str">
        <f>IF(FN_MC!T278="","*",FN_MC!T278)</f>
        <v>-</v>
      </c>
      <c r="F283" s="96" t="str">
        <f>IF(FN_MC!B278="","*",FN_MC!B278)</f>
        <v>*</v>
      </c>
      <c r="G283" s="96" t="str">
        <f>IF(FN_MC!D278="","*",FN_MC!D278)</f>
        <v>*</v>
      </c>
      <c r="H283" s="96" t="str">
        <f>IF(FN_MC!F278="","*",FN_MC!F278)</f>
        <v>*</v>
      </c>
      <c r="I283" s="96" t="str">
        <f>IF(FN_MC!H278="","*",FN_MC!H278)</f>
        <v>*</v>
      </c>
      <c r="J283" s="96" t="str">
        <f>IF(FN_MC!I278="","*",FN_MC!I278)</f>
        <v>*</v>
      </c>
      <c r="K283" s="96" t="str">
        <f>IF(FN_MC!M278="","*",FN_MC!M278)</f>
        <v>-</v>
      </c>
      <c r="L283" s="186" t="str">
        <f>IF(FN_MC!N278="","*",FN_MC!N278)</f>
        <v>-</v>
      </c>
      <c r="M283" s="97" t="str">
        <f>IF(FN_MC!J278="","*",FN_MC!J278)</f>
        <v>*</v>
      </c>
      <c r="N283" s="173" t="str">
        <f>IF(FN_MC!K278="","*",FN_MC!K278)</f>
        <v>*</v>
      </c>
      <c r="O283" s="173" t="str">
        <f>IF(FN_MC!L278="","*",FN_MC!L278)</f>
        <v>-</v>
      </c>
      <c r="P283" s="107" t="str">
        <f>IF(FN_MC!O278="","*",FN_MC!O278)</f>
        <v>*</v>
      </c>
      <c r="Q283" s="107" t="str">
        <f>IF(FN_MC!P278="","*",FN_MC!P278)</f>
        <v>*</v>
      </c>
      <c r="R283" s="96" t="str">
        <f>IF(FN_MC!Q278="","*",CONCATENATE(FN_MC!Q278," ",FN_MC!R278))</f>
        <v>*</v>
      </c>
      <c r="S283" s="96" t="str">
        <f>IF(FN_MC!V278="","*",FN_MC!V278)</f>
        <v>*</v>
      </c>
      <c r="T283" s="96" t="str">
        <f>IF(FN_MC!W278="","*",FN_MC!W278)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*</v>
      </c>
      <c r="C284" s="95" t="str">
        <f>IF(FN_MC!Z279="","*",FN_MC!Z279)</f>
        <v>*</v>
      </c>
      <c r="D284" s="96" t="str">
        <f>IF(FN_MC!S279="","*",FN_MC!S279)</f>
        <v>-</v>
      </c>
      <c r="E284" s="96" t="str">
        <f>IF(FN_MC!T279="","*",FN_MC!T279)</f>
        <v>-</v>
      </c>
      <c r="F284" s="96" t="str">
        <f>IF(FN_MC!B279="","*",FN_MC!B279)</f>
        <v>*</v>
      </c>
      <c r="G284" s="96" t="str">
        <f>IF(FN_MC!D279="","*",FN_MC!D279)</f>
        <v>*</v>
      </c>
      <c r="H284" s="96" t="str">
        <f>IF(FN_MC!F279="","*",FN_MC!F279)</f>
        <v>*</v>
      </c>
      <c r="I284" s="96" t="str">
        <f>IF(FN_MC!H279="","*",FN_MC!H279)</f>
        <v>*</v>
      </c>
      <c r="J284" s="96" t="str">
        <f>IF(FN_MC!I279="","*",FN_MC!I279)</f>
        <v>*</v>
      </c>
      <c r="K284" s="96" t="str">
        <f>IF(FN_MC!M279="","*",FN_MC!M279)</f>
        <v>-</v>
      </c>
      <c r="L284" s="186" t="str">
        <f>IF(FN_MC!N279="","*",FN_MC!N279)</f>
        <v>-</v>
      </c>
      <c r="M284" s="97" t="str">
        <f>IF(FN_MC!J279="","*",FN_MC!J279)</f>
        <v>*</v>
      </c>
      <c r="N284" s="173" t="str">
        <f>IF(FN_MC!K279="","*",FN_MC!K279)</f>
        <v>*</v>
      </c>
      <c r="O284" s="173" t="str">
        <f>IF(FN_MC!L279="","*",FN_MC!L279)</f>
        <v>-</v>
      </c>
      <c r="P284" s="107" t="str">
        <f>IF(FN_MC!O279="","*",FN_MC!O279)</f>
        <v>*</v>
      </c>
      <c r="Q284" s="107" t="str">
        <f>IF(FN_MC!P279="","*",FN_MC!P279)</f>
        <v>*</v>
      </c>
      <c r="R284" s="96" t="str">
        <f>IF(FN_MC!Q279="","*",CONCATENATE(FN_MC!Q279," ",FN_MC!R279))</f>
        <v>*</v>
      </c>
      <c r="S284" s="96" t="str">
        <f>IF(FN_MC!V279="","*",FN_MC!V279)</f>
        <v>*</v>
      </c>
      <c r="T284" s="96" t="str">
        <f>IF(FN_MC!W279="","*",FN_MC!W279)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str">
        <f>IF(FN_MC!D761="","*",FN_MC!D761)</f>
        <v>*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IF(FN_MC!D762="","*",FN_MC!D762)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0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1752</v>
      </c>
      <c r="C2" s="83" t="s">
        <v>1197</v>
      </c>
      <c r="D2" s="83" t="s">
        <v>1199</v>
      </c>
      <c r="E2" s="83" t="s">
        <v>1753</v>
      </c>
      <c r="F2" s="83" t="s">
        <v>1754</v>
      </c>
      <c r="G2" s="83" t="s">
        <v>1755</v>
      </c>
      <c r="H2" s="83" t="s">
        <v>1756</v>
      </c>
      <c r="I2" s="83" t="s">
        <v>1757</v>
      </c>
      <c r="J2" s="83" t="s">
        <v>1758</v>
      </c>
      <c r="K2" s="109" t="s">
        <v>1759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 t="str">
        <f>IF(FN_MC!B224="","*",FN_MC!B224)</f>
        <v>*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>
        <f>IF(FN_MC!B230="","*",FN_MC!B230)</f>
        <v>46074</v>
      </c>
      <c r="D271" s="101" t="str">
        <f>IF(FN_MC!D230="","*",FN_MC!D230)</f>
        <v>V86</v>
      </c>
      <c r="E271" s="101" t="str">
        <f>IF(FN_MC!H230="","*",FN_MC!H230)</f>
        <v>TIQ</v>
      </c>
      <c r="F271" s="114" t="str">
        <f>IF(FN_MC!M230="","*",FN_MC!M230)</f>
        <v>TBS</v>
      </c>
      <c r="G271" s="101" t="str">
        <f>IF(FN_MC!I230="","*",FN_MC!I230)</f>
        <v>TIQ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*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*</v>
      </c>
      <c r="C274" s="101" t="str">
        <f>IF(FN_MC!B233="","*",FN_MC!B233)</f>
        <v>*</v>
      </c>
      <c r="D274" s="101" t="str">
        <f>IF(FN_MC!D233="","*",FN_MC!D233)</f>
        <v>*</v>
      </c>
      <c r="E274" s="101" t="str">
        <f>IF(FN_MC!H233="","*",FN_MC!H233)</f>
        <v>*</v>
      </c>
      <c r="F274" s="114" t="str">
        <f>IF(FN_MC!M233="","*",FN_MC!M233)</f>
        <v>-</v>
      </c>
      <c r="G274" s="101" t="str">
        <f>IF(FN_MC!I233="","*",FN_MC!I233)</f>
        <v>*</v>
      </c>
      <c r="H274" s="101" t="str">
        <f>IF(FN_MC!AB233="","*",FN_MC!AB233)</f>
        <v>*</v>
      </c>
      <c r="I274" s="101" t="str">
        <f>IF(FN_MC!AC233="","*",FN_MC!AC233)</f>
        <v>*</v>
      </c>
      <c r="J274" s="102" t="str">
        <f>IF(FN_MC!AA233="","*",FN_MC!AA233)</f>
        <v>*</v>
      </c>
      <c r="K274" s="112" t="str">
        <f>IF(FN_MC!AD233="","*",FN_MC!AD233)</f>
        <v>*</v>
      </c>
    </row>
    <row r="275" spans="2:11" hidden="1">
      <c r="B275" s="100" t="str">
        <f>IF(FN_MC!Y234="","*",FN_MC!Y234)</f>
        <v>*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*</v>
      </c>
      <c r="I275" s="101" t="str">
        <f>IF(FN_MC!AC234="","*",FN_MC!AC234)</f>
        <v>*</v>
      </c>
      <c r="J275" s="102" t="str">
        <f>IF(FN_MC!AA234="","*",FN_MC!AA234)</f>
        <v>*</v>
      </c>
      <c r="K275" s="112" t="str">
        <f>IF(FN_MC!AD234="","*",FN_MC!AD234)</f>
        <v>*</v>
      </c>
    </row>
    <row r="276" spans="2:11" hidden="1">
      <c r="B276" s="100" t="str">
        <f>IF(FN_MC!Y235="","*",FN_MC!Y235)</f>
        <v>*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499TGR1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*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*</v>
      </c>
      <c r="I278" s="101" t="str">
        <f>IF(FN_MC!AC237="","*",FN_MC!AC237)</f>
        <v>*</v>
      </c>
      <c r="J278" s="102" t="str">
        <f>IF(FN_MC!AA237="","*",FN_MC!AA237)</f>
        <v>*</v>
      </c>
      <c r="K278" s="112" t="str">
        <f>IF(FN_MC!AD237="","*",FN_MC!AD237)</f>
        <v>*</v>
      </c>
    </row>
    <row r="279" spans="2:11" hidden="1">
      <c r="B279" s="100" t="str">
        <f>IF(FN_MC!Y239="","*",FN_MC!Y239)</f>
        <v>*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*</v>
      </c>
      <c r="I279" s="101" t="str">
        <f>IF(FN_MC!AC239="","*",FN_MC!AC239)</f>
        <v>*</v>
      </c>
      <c r="J279" s="102" t="str">
        <f>IF(FN_MC!AA239="","*",FN_MC!AA239)</f>
        <v>*</v>
      </c>
      <c r="K279" s="112" t="str">
        <f>IF(FN_MC!AD239="","*",FN_MC!AD239)</f>
        <v>*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*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*</v>
      </c>
      <c r="K281" s="112" t="str">
        <f>IF(FN_MC!AD241="","*",FN_MC!AD241)</f>
        <v>*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*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*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PIT</v>
      </c>
      <c r="F287" s="114" t="str">
        <f>IF(FN_MC!M247="","*",FN_MC!M247)</f>
        <v>PIT</v>
      </c>
      <c r="G287" s="101" t="str">
        <f>IF(FN_MC!I247="","*",FN_MC!I247)</f>
        <v>ZRL</v>
      </c>
      <c r="H287" s="101" t="str">
        <f>IF(FN_MC!AB247="","*",FN_MC!AB247)</f>
        <v>*</v>
      </c>
      <c r="I287" s="101" t="str">
        <f>IF(FN_MC!AC247="","*",FN_MC!AC247)</f>
        <v>*</v>
      </c>
      <c r="J287" s="102" t="str">
        <f>IF(FN_MC!AA247="","*",FN_MC!AA247)</f>
        <v>*</v>
      </c>
      <c r="K287" s="112" t="str">
        <f>IF(FN_MC!AD247="","*",FN_MC!AD247)</f>
        <v>*</v>
      </c>
    </row>
    <row r="288" spans="2:11" hidden="1">
      <c r="B288" s="100" t="str">
        <f>IF(FN_MC!Y248="","*",FN_MC!Y248)</f>
        <v>*</v>
      </c>
      <c r="C288" s="101" t="str">
        <f>IF(FN_MC!B248="","*",FN_MC!B248)</f>
        <v>*</v>
      </c>
      <c r="D288" s="101" t="str">
        <f>IF(FN_MC!D248="","*",FN_MC!D248)</f>
        <v>*</v>
      </c>
      <c r="E288" s="101" t="str">
        <f>IF(FN_MC!H248="","*",FN_MC!H248)</f>
        <v>*</v>
      </c>
      <c r="F288" s="114" t="str">
        <f>IF(FN_MC!M248="","*",FN_MC!M248)</f>
        <v>-</v>
      </c>
      <c r="G288" s="101" t="str">
        <f>IF(FN_MC!I248="","*",FN_MC!I248)</f>
        <v>*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 hidden="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*</v>
      </c>
      <c r="I293" s="101" t="str">
        <f>IF(FN_MC!AC253="","*",FN_MC!AC253)</f>
        <v>*</v>
      </c>
      <c r="J293" s="102" t="str">
        <f>IF(FN_MC!AA253="","*",FN_MC!AA253)</f>
        <v>*</v>
      </c>
      <c r="K293" s="112" t="str">
        <f>IF(FN_MC!AD253="","*",FN_MC!AD253)</f>
        <v>*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 hidden="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*</v>
      </c>
      <c r="I296" s="101" t="str">
        <f>IF(FN_MC!AC256="","*",FN_MC!AC256)</f>
        <v>*</v>
      </c>
      <c r="J296" s="102" t="str">
        <f>IF(FN_MC!AA256="","*",FN_MC!AA256)</f>
        <v>*</v>
      </c>
      <c r="K296" s="112" t="str">
        <f>IF(FN_MC!AD256="","*",FN_MC!AD256)</f>
        <v>*</v>
      </c>
    </row>
    <row r="297" spans="2:11" hidden="1">
      <c r="B297" s="100" t="str">
        <f>IF(FN_MC!Y257="","*",FN_MC!Y257)</f>
        <v>*</v>
      </c>
      <c r="C297" s="101" t="str">
        <f>IF(FN_MC!B257="","*",FN_MC!B257)</f>
        <v>*</v>
      </c>
      <c r="D297" s="101" t="str">
        <f>IF(FN_MC!D257="","*",FN_MC!D257)</f>
        <v>*</v>
      </c>
      <c r="E297" s="101" t="str">
        <f>IF(FN_MC!H257="","*",FN_MC!H257)</f>
        <v>*</v>
      </c>
      <c r="F297" s="114" t="str">
        <f>IF(FN_MC!M257="","*",FN_MC!M257)</f>
        <v>-</v>
      </c>
      <c r="G297" s="101" t="str">
        <f>IF(FN_MC!I257="","*",FN_MC!I257)</f>
        <v>*</v>
      </c>
      <c r="H297" s="101" t="str">
        <f>IF(FN_MC!AB257="","*",FN_MC!AB257)</f>
        <v>*</v>
      </c>
      <c r="I297" s="101" t="str">
        <f>IF(FN_MC!AC257="","*",FN_MC!AC257)</f>
        <v>*</v>
      </c>
      <c r="J297" s="102" t="str">
        <f>IF(FN_MC!AA257="","*",FN_MC!AA257)</f>
        <v>*</v>
      </c>
      <c r="K297" s="112" t="str">
        <f>IF(FN_MC!AD257="","*",FN_MC!AD257)</f>
        <v>*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 hidden="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*</v>
      </c>
      <c r="I301" s="101" t="str">
        <f>IF(FN_MC!AC261="","*",FN_MC!AC261)</f>
        <v>*</v>
      </c>
      <c r="J301" s="102" t="str">
        <f>IF(FN_MC!AA261="","*",FN_MC!AA261)</f>
        <v>*</v>
      </c>
      <c r="K301" s="112" t="str">
        <f>IF(FN_MC!AD261="","*",FN_MC!AD261)</f>
        <v>*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-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 hidden="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TEP-TMJ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*</v>
      </c>
      <c r="E305" s="101" t="str">
        <f>IF(FN_MC!H265="","*",FN_MC!H265)</f>
        <v>*</v>
      </c>
      <c r="F305" s="114" t="str">
        <f>IF(FN_MC!M265="","*",FN_MC!M265)</f>
        <v>-</v>
      </c>
      <c r="G305" s="101" t="str">
        <f>IF(FN_MC!I265="","*",FN_MC!I265)</f>
        <v>*</v>
      </c>
      <c r="H305" s="101" t="str">
        <f>IF(FN_MC!AB265="","*",FN_MC!AB265)</f>
        <v>*</v>
      </c>
      <c r="I305" s="101" t="str">
        <f>IF(FN_MC!AC265="","*",FN_MC!AC265)</f>
        <v>*</v>
      </c>
      <c r="J305" s="102" t="str">
        <f>IF(FN_MC!AA265="","*",FN_MC!AA265)</f>
        <v>*</v>
      </c>
      <c r="K305" s="112" t="str">
        <f>IF(FN_MC!AD265="","*",FN_MC!AD265)</f>
        <v>*</v>
      </c>
    </row>
    <row r="306" spans="2:11" hidden="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W70</v>
      </c>
      <c r="E306" s="101" t="str">
        <f>IF(FN_MC!H266="","*",FN_MC!H266)</f>
        <v>TAG</v>
      </c>
      <c r="F306" s="114" t="str">
        <f>IF(FN_MC!M266="","*",FN_MC!M266)</f>
        <v>TBR-TGR</v>
      </c>
      <c r="G306" s="101" t="str">
        <f>IF(FN_MC!I266="","*",FN_MC!I266)</f>
        <v>TAG</v>
      </c>
      <c r="H306" s="101" t="str">
        <f>IF(FN_MC!AB266="","*",FN_MC!AB266)</f>
        <v>*</v>
      </c>
      <c r="I306" s="101" t="str">
        <f>IF(FN_MC!AC266="","*",FN_MC!AC266)</f>
        <v>*</v>
      </c>
      <c r="J306" s="102" t="str">
        <f>IF(FN_MC!AA266="","*",FN_MC!AA266)</f>
        <v>*</v>
      </c>
      <c r="K306" s="112" t="str">
        <f>IF(FN_MC!AD266="","*",FN_MC!AD266)</f>
        <v>*</v>
      </c>
    </row>
    <row r="307" spans="2:11" hidden="1">
      <c r="B307" s="100" t="str">
        <f>IF(FN_MC!Y267="","*",FN_MC!Y267)</f>
        <v>*</v>
      </c>
      <c r="C307" s="101" t="str">
        <f>IF(FN_MC!B267="","*",FN_MC!B267)</f>
        <v>*</v>
      </c>
      <c r="D307" s="101" t="str">
        <f>IF(FN_MC!D267="","*",FN_MC!D267)</f>
        <v>*</v>
      </c>
      <c r="E307" s="101" t="str">
        <f>IF(FN_MC!H267="","*",FN_MC!H267)</f>
        <v>*</v>
      </c>
      <c r="F307" s="114" t="str">
        <f>IF(FN_MC!M267="","*",FN_MC!M267)</f>
        <v>-</v>
      </c>
      <c r="G307" s="101" t="str">
        <f>IF(FN_MC!I267="","*",FN_MC!I267)</f>
        <v>*</v>
      </c>
      <c r="H307" s="101" t="str">
        <f>IF(FN_MC!AB267="","*",FN_MC!AB267)</f>
        <v>*</v>
      </c>
      <c r="I307" s="101" t="str">
        <f>IF(FN_MC!AC267="","*",FN_MC!AC267)</f>
        <v>*</v>
      </c>
      <c r="J307" s="102" t="str">
        <f>IF(FN_MC!AA267="","*",FN_MC!AA267)</f>
        <v>*</v>
      </c>
      <c r="K307" s="112" t="str">
        <f>IF(FN_MC!AD267="","*",FN_MC!AD267)</f>
        <v>*</v>
      </c>
    </row>
    <row r="308" spans="2:11" hidden="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*</v>
      </c>
      <c r="I308" s="101" t="str">
        <f>IF(FN_MC!AC268="","*",FN_MC!AC268)</f>
        <v>*</v>
      </c>
      <c r="J308" s="102" t="str">
        <f>IF(FN_MC!AA268="","*",FN_MC!AA268)</f>
        <v>*</v>
      </c>
      <c r="K308" s="112" t="str">
        <f>IF(FN_MC!AD268="","*",FN_MC!AD268)</f>
        <v>*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 hidden="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*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 hidden="1">
      <c r="B311" s="100" t="str">
        <f>IF(FN_MC!Y271="","*",FN_MC!Y271)</f>
        <v>*</v>
      </c>
      <c r="C311" s="101" t="str">
        <f>IF(FN_MC!B271="","*",FN_MC!B271)</f>
        <v>*</v>
      </c>
      <c r="D311" s="101" t="str">
        <f>IF(FN_MC!D271="","*",FN_MC!D271)</f>
        <v>*</v>
      </c>
      <c r="E311" s="101" t="str">
        <f>IF(FN_MC!H271="","*",FN_MC!H271)</f>
        <v>*</v>
      </c>
      <c r="F311" s="114" t="str">
        <f>IF(FN_MC!M271="","*",FN_MC!M271)</f>
        <v>-</v>
      </c>
      <c r="G311" s="101" t="str">
        <f>IF(FN_MC!I271="","*",FN_MC!I271)</f>
        <v>*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 hidden="1">
      <c r="B312" s="100" t="str">
        <f>IF(FN_MC!Y272="","*",FN_MC!Y272)</f>
        <v>*</v>
      </c>
      <c r="C312" s="101" t="str">
        <f>IF(FN_MC!B272="","*",FN_MC!B272)</f>
        <v>*</v>
      </c>
      <c r="D312" s="101" t="str">
        <f>IF(FN_MC!D272="","*",FN_MC!D272)</f>
        <v>*</v>
      </c>
      <c r="E312" s="101" t="str">
        <f>IF(FN_MC!H272="","*",FN_MC!H272)</f>
        <v>*</v>
      </c>
      <c r="F312" s="114" t="str">
        <f>IF(FN_MC!M272="","*",FN_MC!M272)</f>
        <v>-</v>
      </c>
      <c r="G312" s="101" t="str">
        <f>IF(FN_MC!I272="","*",FN_MC!I272)</f>
        <v>*</v>
      </c>
      <c r="H312" s="101" t="str">
        <f>IF(FN_MC!AB272="","*",FN_MC!AB272)</f>
        <v>*</v>
      </c>
      <c r="I312" s="101" t="str">
        <f>IF(FN_MC!AC272="","*",FN_MC!AC272)</f>
        <v>*</v>
      </c>
      <c r="J312" s="102" t="str">
        <f>IF(FN_MC!AA272="","*",FN_MC!AA272)</f>
        <v>*</v>
      </c>
      <c r="K312" s="112" t="str">
        <f>IF(FN_MC!AD272="","*",FN_MC!AD272)</f>
        <v>*</v>
      </c>
    </row>
    <row r="313" spans="2:11" hidden="1">
      <c r="B313" s="100" t="str">
        <f>IF(FN_MC!Y273="","*",FN_MC!Y273)</f>
        <v>*</v>
      </c>
      <c r="C313" s="101" t="str">
        <f>IF(FN_MC!B273="","*",FN_MC!B273)</f>
        <v>*</v>
      </c>
      <c r="D313" s="101" t="str">
        <f>IF(FN_MC!D273="","*",FN_MC!D273)</f>
        <v>*</v>
      </c>
      <c r="E313" s="101" t="str">
        <f>IF(FN_MC!H273="","*",FN_MC!H273)</f>
        <v>*</v>
      </c>
      <c r="F313" s="114" t="str">
        <f>IF(FN_MC!M273="","*",FN_MC!M273)</f>
        <v>-</v>
      </c>
      <c r="G313" s="101" t="str">
        <f>IF(FN_MC!I273="","*",FN_MC!I273)</f>
        <v>*</v>
      </c>
      <c r="H313" s="101" t="str">
        <f>IF(FN_MC!AB273="","*",FN_MC!AB273)</f>
        <v>*</v>
      </c>
      <c r="I313" s="101" t="str">
        <f>IF(FN_MC!AC273="","*",FN_MC!AC273)</f>
        <v>*</v>
      </c>
      <c r="J313" s="102" t="str">
        <f>IF(FN_MC!AA273="","*",FN_MC!AA273)</f>
        <v>*</v>
      </c>
      <c r="K313" s="112" t="str">
        <f>IF(FN_MC!AD273="","*",FN_MC!AD273)</f>
        <v>*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 hidden="1">
      <c r="B316" s="100" t="str">
        <f>IF(FN_MC!Y276="","*",FN_MC!Y276)</f>
        <v>*</v>
      </c>
      <c r="C316" s="101" t="str">
        <f>IF(FN_MC!B276="","*",FN_MC!B276)</f>
        <v>*</v>
      </c>
      <c r="D316" s="101" t="str">
        <f>IF(FN_MC!D276="","*",FN_MC!D276)</f>
        <v>*</v>
      </c>
      <c r="E316" s="101" t="str">
        <f>IF(FN_MC!H276="","*",FN_MC!H276)</f>
        <v>*</v>
      </c>
      <c r="F316" s="114" t="str">
        <f>IF(FN_MC!M276="","*",FN_MC!M276)</f>
        <v>-</v>
      </c>
      <c r="G316" s="101" t="str">
        <f>IF(FN_MC!I276="","*",FN_MC!I276)</f>
        <v>*</v>
      </c>
      <c r="H316" s="101" t="str">
        <f>IF(FN_MC!AB276="","*",FN_MC!AB276)</f>
        <v>*</v>
      </c>
      <c r="I316" s="101" t="str">
        <f>IF(FN_MC!AC276="","*",FN_MC!AC276)</f>
        <v>*</v>
      </c>
      <c r="J316" s="102" t="str">
        <f>IF(FN_MC!AA276="","*",FN_MC!AA276)</f>
        <v>*</v>
      </c>
      <c r="K316" s="112" t="str">
        <f>IF(FN_MC!AD276="","*",FN_MC!AD276)</f>
        <v>*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 hidden="1">
      <c r="B318" s="100" t="str">
        <f>IF(FN_MC!Y278="","*",FN_MC!Y278)</f>
        <v>*</v>
      </c>
      <c r="C318" s="101" t="str">
        <f>IF(FN_MC!B278="","*",FN_MC!B278)</f>
        <v>*</v>
      </c>
      <c r="D318" s="101" t="str">
        <f>IF(FN_MC!D278="","*",FN_MC!D278)</f>
        <v>*</v>
      </c>
      <c r="E318" s="101" t="str">
        <f>IF(FN_MC!H278="","*",FN_MC!H278)</f>
        <v>*</v>
      </c>
      <c r="F318" s="114" t="str">
        <f>IF(FN_MC!M278="","*",FN_MC!M278)</f>
        <v>-</v>
      </c>
      <c r="G318" s="101" t="str">
        <f>IF(FN_MC!I278="","*",FN_MC!I278)</f>
        <v>*</v>
      </c>
      <c r="H318" s="101" t="str">
        <f>IF(FN_MC!AB278="","*",FN_MC!AB278)</f>
        <v>*</v>
      </c>
      <c r="I318" s="101" t="str">
        <f>IF(FN_MC!AC278="","*",FN_MC!AC278)</f>
        <v>*</v>
      </c>
      <c r="J318" s="102" t="str">
        <f>IF(FN_MC!AA278="","*",FN_MC!AA278)</f>
        <v>*</v>
      </c>
      <c r="K318" s="112" t="str">
        <f>IF(FN_MC!AD278="","*",FN_MC!AD278)</f>
        <v>*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*</v>
      </c>
      <c r="E319" s="101" t="str">
        <f>IF(FN_MC!H279="","*",FN_MC!H279)</f>
        <v>*</v>
      </c>
      <c r="F319" s="114" t="str">
        <f>IF(FN_MC!M279="","*",FN_MC!M279)</f>
        <v>-</v>
      </c>
      <c r="G319" s="101" t="str">
        <f>IF(FN_MC!I279="","*",FN_MC!I279)</f>
        <v>*</v>
      </c>
      <c r="H319" s="101" t="str">
        <f>IF(FN_MC!AB279="","*",FN_MC!AB279)</f>
        <v>*</v>
      </c>
      <c r="I319" s="101" t="str">
        <f>IF(FN_MC!AC279="","*",FN_MC!AC279)</f>
        <v>*</v>
      </c>
      <c r="J319" s="102" t="str">
        <f>IF(FN_MC!AA279="","*",FN_MC!AA279)</f>
        <v>*</v>
      </c>
      <c r="K319" s="112" t="str">
        <f>IF(FN_MC!AD279="","*",FN_MC!AD279)</f>
        <v>*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str">
        <f>IF(FN_MC!D761="","*",FN_MC!D761)</f>
        <v>*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IF(FN_MC!D762="","*",FN_MC!D762)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1760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81" t="s">
        <v>1761</v>
      </c>
      <c r="C4" s="181" t="s">
        <v>1762</v>
      </c>
      <c r="D4" s="181" t="s">
        <v>1763</v>
      </c>
      <c r="E4" s="181" t="s">
        <v>1764</v>
      </c>
      <c r="F4" s="181" t="s">
        <v>4</v>
      </c>
      <c r="G4" s="181" t="s">
        <v>1765</v>
      </c>
    </row>
    <row r="5" spans="2:7">
      <c r="B5" s="182" t="s">
        <v>1766</v>
      </c>
      <c r="C5" s="182">
        <v>309525</v>
      </c>
      <c r="D5" s="182" t="s">
        <v>1767</v>
      </c>
      <c r="E5" s="182" t="s">
        <v>878</v>
      </c>
      <c r="F5" s="182" t="s">
        <v>1768</v>
      </c>
      <c r="G5" s="183">
        <v>46296</v>
      </c>
    </row>
    <row r="6" spans="2:7">
      <c r="B6" s="182" t="s">
        <v>1769</v>
      </c>
      <c r="C6" s="182">
        <v>257410</v>
      </c>
      <c r="D6" s="182" t="s">
        <v>1770</v>
      </c>
      <c r="E6" s="182" t="s">
        <v>878</v>
      </c>
      <c r="F6" s="182" t="s">
        <v>1768</v>
      </c>
      <c r="G6" s="183"/>
    </row>
    <row r="7" spans="2:7">
      <c r="B7" s="182" t="s">
        <v>1484</v>
      </c>
      <c r="C7" s="182">
        <v>256875</v>
      </c>
      <c r="D7" s="182" t="s">
        <v>1771</v>
      </c>
      <c r="E7" s="182" t="s">
        <v>878</v>
      </c>
      <c r="F7" s="182" t="s">
        <v>1768</v>
      </c>
      <c r="G7" s="183">
        <v>46296</v>
      </c>
    </row>
    <row r="8" spans="2:7">
      <c r="B8" s="182" t="s">
        <v>1772</v>
      </c>
      <c r="C8" s="182">
        <v>257278</v>
      </c>
      <c r="D8" s="182" t="s">
        <v>1773</v>
      </c>
      <c r="E8" s="182" t="s">
        <v>869</v>
      </c>
      <c r="F8" s="182" t="s">
        <v>1774</v>
      </c>
      <c r="G8" s="183">
        <v>46235</v>
      </c>
    </row>
    <row r="9" spans="2:7">
      <c r="B9" s="182" t="s">
        <v>1775</v>
      </c>
      <c r="C9" s="182">
        <v>261794</v>
      </c>
      <c r="D9" s="182" t="s">
        <v>1776</v>
      </c>
      <c r="E9" s="182" t="s">
        <v>869</v>
      </c>
      <c r="F9" s="182" t="s">
        <v>1774</v>
      </c>
      <c r="G9" s="183">
        <v>46082</v>
      </c>
    </row>
    <row r="10" spans="2:7">
      <c r="B10" s="182" t="s">
        <v>1777</v>
      </c>
      <c r="C10" s="182">
        <v>257033</v>
      </c>
      <c r="D10" s="182" t="s">
        <v>1778</v>
      </c>
      <c r="E10" s="182" t="s">
        <v>869</v>
      </c>
      <c r="F10" s="182" t="s">
        <v>118</v>
      </c>
      <c r="G10" s="182" t="s">
        <v>1779</v>
      </c>
    </row>
    <row r="11" spans="2:7">
      <c r="B11" s="182" t="s">
        <v>1780</v>
      </c>
      <c r="C11" s="182">
        <v>396578</v>
      </c>
      <c r="D11" s="182" t="s">
        <v>1781</v>
      </c>
      <c r="E11" s="182" t="s">
        <v>869</v>
      </c>
      <c r="F11" s="182" t="s">
        <v>118</v>
      </c>
      <c r="G11" s="182" t="s">
        <v>1779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9" t="s">
        <v>1782</v>
      </c>
      <c r="D5" s="270"/>
      <c r="E5" s="270"/>
      <c r="F5" s="270"/>
      <c r="G5" s="270"/>
      <c r="H5" s="270"/>
      <c r="I5" s="270"/>
      <c r="J5" s="271"/>
      <c r="K5" s="272" t="s">
        <v>1783</v>
      </c>
      <c r="L5" s="273"/>
      <c r="M5" s="273"/>
      <c r="N5" s="273"/>
      <c r="O5" s="274" t="s">
        <v>1784</v>
      </c>
      <c r="P5" s="275"/>
      <c r="Q5" s="276"/>
    </row>
    <row r="6" spans="1:17" s="81" customFormat="1" ht="15.75" customHeight="1">
      <c r="A6" s="75" t="s">
        <v>1750</v>
      </c>
      <c r="B6" s="82" t="s">
        <v>1749</v>
      </c>
      <c r="C6" s="83" t="s">
        <v>1212</v>
      </c>
      <c r="D6" s="84" t="s">
        <v>1213</v>
      </c>
      <c r="E6" s="83" t="s">
        <v>1785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1786</v>
      </c>
      <c r="M6" s="116" t="s">
        <v>658</v>
      </c>
      <c r="N6" s="117" t="s">
        <v>1207</v>
      </c>
      <c r="O6" s="159" t="s">
        <v>1250</v>
      </c>
      <c r="P6" s="128"/>
      <c r="Q6" s="138" t="s">
        <v>1787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1</v>
      </c>
      <c r="P248" s="78"/>
      <c r="Q248" s="120" t="str">
        <f>IF($A$2=1,IF(FN_MC!BJ212="","*",FN_MC!BJ212),IF(FN_MC!BK212="","*",FN_MC!BK212))</f>
        <v>Licença as 10:33h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1</v>
      </c>
      <c r="P249" s="78"/>
      <c r="Q249" s="120" t="str">
        <f>IF($A$2=1,IF(FN_MC!BJ213="","*",FN_MC!BJ213),IF(FN_MC!BK213="","*",FN_MC!BK213))</f>
        <v>Em intervalo as 11:16h as 14h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1</v>
      </c>
      <c r="P259" s="78"/>
      <c r="Q259" s="120" t="str">
        <f>IF($A$2=1,IF(FN_MC!BJ217="","*",FN_MC!BJ217),IF(FN_MC!BK217="","*",FN_MC!BK217))</f>
        <v xml:space="preserve"> Licença as 11:01h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1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 t="str">
        <f>IF(FN_MC!B224="","*",FN_MC!B224)</f>
        <v>*</v>
      </c>
      <c r="B270" s="86" t="str">
        <f>IF(FN_MC!X224="","*",FN_MC!X224)</f>
        <v>*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 t="str">
        <f>IF(FN_MC!O224="","*",FN_MC!O224)</f>
        <v>*</v>
      </c>
      <c r="J270" s="110" t="str">
        <f>IF(FN_MC!P224="","*",FN_MC!P224)</f>
        <v>*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*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1</v>
      </c>
      <c r="P271" s="78"/>
      <c r="Q271" s="120" t="str">
        <f>IF($A$2=1,IF(FN_MC!BJ226="","*",FN_MC!BJ226),IF(FN_MC!BK226="","*",FN_MC!BK226))</f>
        <v>*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>
        <f>IF(FN_MC!B230="","*",FN_MC!B230)</f>
        <v>46074</v>
      </c>
      <c r="B275" s="86" t="str">
        <f>IF(FN_MC!X230="","*",FN_MC!X230)</f>
        <v>*</v>
      </c>
      <c r="C275" s="87" t="str">
        <f>IF(FN_MC!S230="","*",FN_MC!S230)</f>
        <v>FERRONORTE</v>
      </c>
      <c r="D275" s="87" t="str">
        <f>IF(FN_MC!T230="","*",FN_MC!T230)</f>
        <v>TGR-TRO</v>
      </c>
      <c r="E275" s="87" t="str">
        <f>IF(FN_MC!D230="","*",FN_MC!D230)</f>
        <v>V86</v>
      </c>
      <c r="F275" s="87" t="str">
        <f>IF(FN_MC!H230="","*",FN_MC!H230)</f>
        <v>TIQ</v>
      </c>
      <c r="G275" s="87" t="str">
        <f>IF(FN_MC!M230="","*",FN_MC!M230)</f>
        <v>TBS</v>
      </c>
      <c r="H275" s="125">
        <f>IF(FN_MC!K230="","*",FN_MC!K230)</f>
        <v>659.976</v>
      </c>
      <c r="I275" s="110">
        <f>IF(FN_MC!O230="","*",FN_MC!O230)</f>
        <v>0.4375</v>
      </c>
      <c r="J275" s="110">
        <f>IF(FN_MC!P230="","*",FN_MC!P230)</f>
        <v>0.125</v>
      </c>
      <c r="K275" s="118" t="str">
        <f>IF(FN_MC!AK230="","*",FN_MC!AK230)</f>
        <v>TIQ</v>
      </c>
      <c r="L275" s="118" t="str">
        <f>IF(FN_MC!AM230="","*",FN_MC!AM230)</f>
        <v>TBS</v>
      </c>
      <c r="M275" s="118">
        <f>IF(FN_MC!AP230="","*",FN_MC!AP230)</f>
        <v>659.976</v>
      </c>
      <c r="N275" s="118" t="str">
        <f>IF(FN_MC!AM230="","*",FN_MC!AM230)</f>
        <v>TBS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0</v>
      </c>
      <c r="P277" s="78"/>
      <c r="Q277" s="120" t="str">
        <f>IF($A$2=1,IF(FN_MC!BJ232="","*",FN_MC!BJ232),IF(FN_MC!BK232="","*",FN_MC!BK232))</f>
        <v>*</v>
      </c>
    </row>
    <row r="278" spans="1:17" hidden="1">
      <c r="A278" s="85" t="str">
        <f>IF(FN_MC!B233="","*",FN_MC!B233)</f>
        <v>*</v>
      </c>
      <c r="B278" s="86" t="str">
        <f>IF(FN_MC!X233="","*",FN_MC!X233)</f>
        <v>*</v>
      </c>
      <c r="C278" s="87" t="str">
        <f>IF(FN_MC!S233="","*",FN_MC!S233)</f>
        <v>-</v>
      </c>
      <c r="D278" s="87" t="str">
        <f>IF(FN_MC!T233="","*",FN_MC!T233)</f>
        <v>-</v>
      </c>
      <c r="E278" s="87" t="str">
        <f>IF(FN_MC!D233="","*",FN_MC!D233)</f>
        <v>*</v>
      </c>
      <c r="F278" s="87" t="str">
        <f>IF(FN_MC!H233="","*",FN_MC!H233)</f>
        <v>*</v>
      </c>
      <c r="G278" s="87" t="str">
        <f>IF(FN_MC!M233="","*",FN_MC!M233)</f>
        <v>-</v>
      </c>
      <c r="H278" s="125" t="str">
        <f>IF(FN_MC!K233="","*",FN_MC!K233)</f>
        <v>*</v>
      </c>
      <c r="I278" s="110" t="str">
        <f>IF(FN_MC!O233="","*",FN_MC!O233)</f>
        <v>*</v>
      </c>
      <c r="J278" s="110" t="str">
        <f>IF(FN_MC!P233="","*",FN_MC!P233)</f>
        <v>*</v>
      </c>
      <c r="K278" s="118" t="str">
        <f>IF(FN_MC!AK233="","*",FN_MC!AK233)</f>
        <v>-</v>
      </c>
      <c r="L278" s="118" t="str">
        <f>IF(FN_MC!AM233="","*",FN_MC!AM233)</f>
        <v>-</v>
      </c>
      <c r="M278" s="118" t="str">
        <f>IF(FN_MC!AP233="","*",FN_MC!AP233)</f>
        <v>-</v>
      </c>
      <c r="N278" s="118" t="str">
        <f>IF(FN_MC!AM233="","*",FN_MC!AM233)</f>
        <v>-</v>
      </c>
      <c r="O278" s="135">
        <f>FN_MC!BH233</f>
        <v>0</v>
      </c>
      <c r="P278" s="78"/>
      <c r="Q278" s="120" t="str">
        <f>IF($A$2=1,IF(FN_MC!BJ233="","*",FN_MC!BJ233),IF(FN_MC!BK233="","*",FN_MC!BK233))</f>
        <v>*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0</v>
      </c>
      <c r="P279" s="78"/>
      <c r="Q279" s="120" t="str">
        <f>IF($A$2=1,IF(FN_MC!BJ234="","*",FN_MC!BJ234),IF(FN_MC!BK234="","*",FN_MC!BK234))</f>
        <v>*</v>
      </c>
    </row>
    <row r="280" spans="1:17" hidden="1">
      <c r="A280" s="85">
        <f>IF(FN_MC!B235="","*",FN_MC!B235)</f>
        <v>46074</v>
      </c>
      <c r="B280" s="86" t="str">
        <f>IF(FN_MC!X235="","*",FN_MC!X235)</f>
        <v>*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499TGR1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499TGR1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0</v>
      </c>
      <c r="P280" s="78"/>
      <c r="Q280" s="120" t="str">
        <f>IF($A$2=1,IF(FN_MC!BJ235="","*",FN_MC!BJ235),IF(FN_MC!BK235="","*",FN_MC!BK235))</f>
        <v>*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*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*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*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*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6.25E-2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0</v>
      </c>
      <c r="P285" s="78"/>
      <c r="Q285" s="120" t="str">
        <f>IF($A$2=1,IF(FN_MC!BJ241="","*",FN_MC!BJ241),IF(FN_MC!BK241="","*",FN_MC!BK241))</f>
        <v>*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*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*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*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PIT</v>
      </c>
      <c r="G291" s="87" t="str">
        <f>IF(FN_MC!M247="","*",FN_MC!M247)</f>
        <v>PIT</v>
      </c>
      <c r="H291" s="125">
        <f>IF(FN_MC!K247="","*",FN_MC!K247)</f>
        <v>2116.34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PIT</v>
      </c>
      <c r="L291" s="118" t="str">
        <f>IF(FN_MC!AM247="","*",FN_MC!AM247)</f>
        <v>PIT</v>
      </c>
      <c r="M291" s="118">
        <f>IF(FN_MC!AP247="","*",FN_MC!AP247)</f>
        <v>2116.34</v>
      </c>
      <c r="N291" s="118" t="str">
        <f>IF(FN_MC!AM247="","*",FN_MC!AM247)</f>
        <v>PIT</v>
      </c>
      <c r="O291" s="135">
        <f>FN_MC!BH247</f>
        <v>0</v>
      </c>
      <c r="P291" s="78"/>
      <c r="Q291" s="120" t="str">
        <f>IF($A$2=1,IF(FN_MC!BJ247="","*",FN_MC!BJ247),IF(FN_MC!BK247="","*",FN_MC!BK247))</f>
        <v>*</v>
      </c>
    </row>
    <row r="292" spans="1:17" hidden="1">
      <c r="A292" s="85" t="str">
        <f>IF(FN_MC!B248="","*",FN_MC!B248)</f>
        <v>*</v>
      </c>
      <c r="B292" s="86" t="str">
        <f>IF(FN_MC!X248="","*",FN_MC!X248)</f>
        <v>*</v>
      </c>
      <c r="C292" s="87" t="str">
        <f>IF(FN_MC!S248="","*",FN_MC!S248)</f>
        <v>-</v>
      </c>
      <c r="D292" s="87" t="str">
        <f>IF(FN_MC!T248="","*",FN_MC!T248)</f>
        <v>-</v>
      </c>
      <c r="E292" s="87" t="str">
        <f>IF(FN_MC!D248="","*",FN_MC!D248)</f>
        <v>*</v>
      </c>
      <c r="F292" s="87" t="str">
        <f>IF(FN_MC!H248="","*",FN_MC!H248)</f>
        <v>*</v>
      </c>
      <c r="G292" s="87" t="str">
        <f>IF(FN_MC!M248="","*",FN_MC!M248)</f>
        <v>-</v>
      </c>
      <c r="H292" s="125" t="str">
        <f>IF(FN_MC!K248="","*",FN_MC!K248)</f>
        <v>*</v>
      </c>
      <c r="I292" s="110" t="str">
        <f>IF(FN_MC!O248="","*",FN_MC!O248)</f>
        <v>*</v>
      </c>
      <c r="J292" s="110" t="str">
        <f>IF(FN_MC!P248="","*",FN_MC!P248)</f>
        <v>*</v>
      </c>
      <c r="K292" s="118" t="str">
        <f>IF(FN_MC!AK248="","*",FN_MC!AK248)</f>
        <v>-</v>
      </c>
      <c r="L292" s="118" t="str">
        <f>IF(FN_MC!AM248="","*",FN_MC!AM248)</f>
        <v>-</v>
      </c>
      <c r="M292" s="118" t="str">
        <f>IF(FN_MC!AP248="","*",FN_MC!AP248)</f>
        <v>-</v>
      </c>
      <c r="N292" s="118" t="str">
        <f>IF(FN_MC!AM248="","*",FN_MC!AM248)</f>
        <v>-</v>
      </c>
      <c r="O292" s="135">
        <f>FN_MC!BH248</f>
        <v>0</v>
      </c>
      <c r="P292" s="78"/>
      <c r="Q292" s="120" t="str">
        <f>IF($A$2=1,IF(FN_MC!BJ248="","*",FN_MC!BJ248),IF(FN_MC!BK248="","*",FN_MC!BK248))</f>
        <v>*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*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*</v>
      </c>
    </row>
    <row r="301" spans="1:17" hidden="1">
      <c r="A301" s="85" t="str">
        <f>IF(FN_MC!B257="","*",FN_MC!B257)</f>
        <v>*</v>
      </c>
      <c r="B301" s="86" t="str">
        <f>IF(FN_MC!X257="","*",FN_MC!X257)</f>
        <v>*</v>
      </c>
      <c r="C301" s="87" t="str">
        <f>IF(FN_MC!S257="","*",FN_MC!S257)</f>
        <v>-</v>
      </c>
      <c r="D301" s="87" t="str">
        <f>IF(FN_MC!T257="","*",FN_MC!T257)</f>
        <v>-</v>
      </c>
      <c r="E301" s="87" t="str">
        <f>IF(FN_MC!D257="","*",FN_MC!D257)</f>
        <v>*</v>
      </c>
      <c r="F301" s="87" t="str">
        <f>IF(FN_MC!H257="","*",FN_MC!H257)</f>
        <v>*</v>
      </c>
      <c r="G301" s="87" t="str">
        <f>IF(FN_MC!M257="","*",FN_MC!M257)</f>
        <v>-</v>
      </c>
      <c r="H301" s="125" t="str">
        <f>IF(FN_MC!K257="","*",FN_MC!K257)</f>
        <v>*</v>
      </c>
      <c r="I301" s="110" t="str">
        <f>IF(FN_MC!O257="","*",FN_MC!O257)</f>
        <v>*</v>
      </c>
      <c r="J301" s="110" t="str">
        <f>IF(FN_MC!P257="","*",FN_MC!P257)</f>
        <v>*</v>
      </c>
      <c r="K301" s="118" t="str">
        <f>IF(FN_MC!AK257="","*",FN_MC!AK257)</f>
        <v>-</v>
      </c>
      <c r="L301" s="118" t="str">
        <f>IF(FN_MC!AM257="","*",FN_MC!AM257)</f>
        <v>-</v>
      </c>
      <c r="M301" s="118" t="str">
        <f>IF(FN_MC!AP257="","*",FN_MC!AP257)</f>
        <v>-</v>
      </c>
      <c r="N301" s="118" t="str">
        <f>IF(FN_MC!AM257="","*",FN_MC!AM257)</f>
        <v>-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-</v>
      </c>
      <c r="D307" s="87" t="str">
        <f>IF(FN_MC!T263="","*",FN_MC!T263)</f>
        <v>-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-</v>
      </c>
      <c r="H307" s="125" t="str">
        <f>IF(FN_MC!K263="","*",FN_MC!K263)</f>
        <v>*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-</v>
      </c>
      <c r="M307" s="118" t="str">
        <f>IF(FN_MC!AP263="","*",FN_MC!AP263)</f>
        <v>-</v>
      </c>
      <c r="N307" s="118" t="str">
        <f>IF(FN_MC!AM263="","*",FN_MC!AM263)</f>
        <v>-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*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TEP-TMJ</v>
      </c>
      <c r="H308" s="125">
        <f>IF(FN_MC!K264="","*",FN_MC!K264)</f>
        <v>595.9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TEP-TMJ</v>
      </c>
      <c r="M308" s="118">
        <f>IF(FN_MC!AP264="","*",FN_MC!AP264)</f>
        <v>595.9</v>
      </c>
      <c r="N308" s="118" t="str">
        <f>IF(FN_MC!AM264="","*",FN_MC!AM264)</f>
        <v>TEP-TMJ</v>
      </c>
      <c r="O308" s="135">
        <f>FN_MC!BH264</f>
        <v>0</v>
      </c>
      <c r="P308" s="78"/>
      <c r="Q308" s="120" t="str">
        <f>IF($A$2=1,IF(FN_MC!BJ264="","*",FN_MC!BJ264),IF(FN_MC!BK264="","*",FN_MC!BK264))</f>
        <v>*</v>
      </c>
    </row>
    <row r="309" spans="1:17" hidden="1">
      <c r="A309" s="85" t="str">
        <f>IF(FN_MC!B265="","*",FN_MC!B265)</f>
        <v>*</v>
      </c>
      <c r="B309" s="86" t="str">
        <f>IF(FN_MC!X265="","*",FN_MC!X265)</f>
        <v>*</v>
      </c>
      <c r="C309" s="87" t="str">
        <f>IF(FN_MC!S265="","*",FN_MC!S265)</f>
        <v>-</v>
      </c>
      <c r="D309" s="87" t="str">
        <f>IF(FN_MC!T265="","*",FN_MC!T265)</f>
        <v>-</v>
      </c>
      <c r="E309" s="87" t="str">
        <f>IF(FN_MC!D265="","*",FN_MC!D265)</f>
        <v>*</v>
      </c>
      <c r="F309" s="87" t="str">
        <f>IF(FN_MC!H265="","*",FN_MC!H265)</f>
        <v>*</v>
      </c>
      <c r="G309" s="87" t="str">
        <f>IF(FN_MC!M265="","*",FN_MC!M265)</f>
        <v>-</v>
      </c>
      <c r="H309" s="125" t="str">
        <f>IF(FN_MC!K265="","*",FN_MC!K265)</f>
        <v>*</v>
      </c>
      <c r="I309" s="110" t="str">
        <f>IF(FN_MC!O265="","*",FN_MC!O265)</f>
        <v>*</v>
      </c>
      <c r="J309" s="110" t="str">
        <f>IF(FN_MC!P265="","*",FN_MC!P265)</f>
        <v>*</v>
      </c>
      <c r="K309" s="118" t="str">
        <f>IF(FN_MC!AK265="","*",FN_MC!AK265)</f>
        <v>-</v>
      </c>
      <c r="L309" s="118" t="str">
        <f>IF(FN_MC!AM265="","*",FN_MC!AM265)</f>
        <v>-</v>
      </c>
      <c r="M309" s="118" t="str">
        <f>IF(FN_MC!AP265="","*",FN_MC!AP265)</f>
        <v>-</v>
      </c>
      <c r="N309" s="118" t="str">
        <f>IF(FN_MC!AM265="","*",FN_MC!AM265)</f>
        <v>-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*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W70</v>
      </c>
      <c r="F310" s="87" t="str">
        <f>IF(FN_MC!H266="","*",FN_MC!H266)</f>
        <v>TAG</v>
      </c>
      <c r="G310" s="87" t="str">
        <f>IF(FN_MC!M266="","*",FN_MC!M266)</f>
        <v>TBR-TGR</v>
      </c>
      <c r="H310" s="125">
        <f>IF(FN_MC!K266="","*",FN_MC!K266)</f>
        <v>494.5</v>
      </c>
      <c r="I310" s="110">
        <f>IF(FN_MC!O266="","*",FN_MC!O266)</f>
        <v>0.41666666666666669</v>
      </c>
      <c r="J310" s="110">
        <f>IF(FN_MC!P266="","*",FN_MC!P266)</f>
        <v>0.125</v>
      </c>
      <c r="K310" s="118" t="str">
        <f>IF(FN_MC!AK266="","*",FN_MC!AK266)</f>
        <v>TAG</v>
      </c>
      <c r="L310" s="118" t="str">
        <f>IF(FN_MC!AM266="","*",FN_MC!AM266)</f>
        <v>TBR-TGR</v>
      </c>
      <c r="M310" s="118">
        <f>IF(FN_MC!AP266="","*",FN_MC!AP266)</f>
        <v>494.5</v>
      </c>
      <c r="N310" s="118" t="str">
        <f>IF(FN_MC!AM266="","*",FN_MC!AM266)</f>
        <v>TBR-TGR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 t="str">
        <f>IF(FN_MC!B267="","*",FN_MC!B267)</f>
        <v>*</v>
      </c>
      <c r="B311" s="86" t="str">
        <f>IF(FN_MC!X267="","*",FN_MC!X267)</f>
        <v>*</v>
      </c>
      <c r="C311" s="87" t="str">
        <f>IF(FN_MC!S267="","*",FN_MC!S267)</f>
        <v>-</v>
      </c>
      <c r="D311" s="87" t="str">
        <f>IF(FN_MC!T267="","*",FN_MC!T267)</f>
        <v>-</v>
      </c>
      <c r="E311" s="87" t="str">
        <f>IF(FN_MC!D267="","*",FN_MC!D267)</f>
        <v>*</v>
      </c>
      <c r="F311" s="87" t="str">
        <f>IF(FN_MC!H267="","*",FN_MC!H267)</f>
        <v>*</v>
      </c>
      <c r="G311" s="87" t="str">
        <f>IF(FN_MC!M267="","*",FN_MC!M267)</f>
        <v>-</v>
      </c>
      <c r="H311" s="125" t="str">
        <f>IF(FN_MC!K267="","*",FN_MC!K267)</f>
        <v>*</v>
      </c>
      <c r="I311" s="110" t="str">
        <f>IF(FN_MC!O267="","*",FN_MC!O267)</f>
        <v>*</v>
      </c>
      <c r="J311" s="110" t="str">
        <f>IF(FN_MC!P267="","*",FN_MC!P267)</f>
        <v>*</v>
      </c>
      <c r="K311" s="118" t="str">
        <f>IF(FN_MC!AK267="","*",FN_MC!AK267)</f>
        <v>-</v>
      </c>
      <c r="L311" s="118" t="str">
        <f>IF(FN_MC!AM267="","*",FN_MC!AM267)</f>
        <v>-</v>
      </c>
      <c r="M311" s="118" t="str">
        <f>IF(FN_MC!AP267="","*",FN_MC!AP267)</f>
        <v>-</v>
      </c>
      <c r="N311" s="118" t="str">
        <f>IF(FN_MC!AM267="","*",FN_MC!AM267)</f>
        <v>-</v>
      </c>
      <c r="O311" s="135">
        <f>FN_MC!BH267</f>
        <v>0</v>
      </c>
      <c r="P311" s="78"/>
      <c r="Q311" s="120" t="str">
        <f>IF($A$2=1,IF(FN_MC!BJ267="","*",FN_MC!BJ267),IF(FN_MC!BK267="","*",FN_MC!BK267))</f>
        <v>*</v>
      </c>
    </row>
    <row r="312" spans="1:17" hidden="1">
      <c r="A312" s="85">
        <f>IF(FN_MC!B268="","*",FN_MC!B268)</f>
        <v>46076</v>
      </c>
      <c r="B312" s="86" t="str">
        <f>IF(FN_MC!X268="","*",FN_MC!X268)</f>
        <v>*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240.62700000000001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240.62700000000001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*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 t="str">
        <f>IF(FN_MC!B271="","*",FN_MC!B271)</f>
        <v>*</v>
      </c>
      <c r="B315" s="86" t="str">
        <f>IF(FN_MC!X271="","*",FN_MC!X271)</f>
        <v>*</v>
      </c>
      <c r="C315" s="87" t="str">
        <f>IF(FN_MC!S271="","*",FN_MC!S271)</f>
        <v>-</v>
      </c>
      <c r="D315" s="87" t="str">
        <f>IF(FN_MC!T271="","*",FN_MC!T271)</f>
        <v>-</v>
      </c>
      <c r="E315" s="87" t="str">
        <f>IF(FN_MC!D271="","*",FN_MC!D271)</f>
        <v>*</v>
      </c>
      <c r="F315" s="87" t="str">
        <f>IF(FN_MC!H271="","*",FN_MC!H271)</f>
        <v>*</v>
      </c>
      <c r="G315" s="87" t="str">
        <f>IF(FN_MC!M271="","*",FN_MC!M271)</f>
        <v>-</v>
      </c>
      <c r="H315" s="125" t="str">
        <f>IF(FN_MC!K271="","*",FN_MC!K271)</f>
        <v>*</v>
      </c>
      <c r="I315" s="110" t="str">
        <f>IF(FN_MC!O271="","*",FN_MC!O271)</f>
        <v>*</v>
      </c>
      <c r="J315" s="110" t="str">
        <f>IF(FN_MC!P271="","*",FN_MC!P271)</f>
        <v>*</v>
      </c>
      <c r="K315" s="118" t="str">
        <f>IF(FN_MC!AK271="","*",FN_MC!AK271)</f>
        <v>-</v>
      </c>
      <c r="L315" s="118" t="str">
        <f>IF(FN_MC!AM271="","*",FN_MC!AM271)</f>
        <v>-</v>
      </c>
      <c r="M315" s="118" t="str">
        <f>IF(FN_MC!AP271="","*",FN_MC!AP271)</f>
        <v>-</v>
      </c>
      <c r="N315" s="118" t="str">
        <f>IF(FN_MC!AM271="","*",FN_MC!AM271)</f>
        <v>-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 t="str">
        <f>IF(FN_MC!B272="","*",FN_MC!B272)</f>
        <v>*</v>
      </c>
      <c r="B316" s="86" t="str">
        <f>IF(FN_MC!X272="","*",FN_MC!X272)</f>
        <v>*</v>
      </c>
      <c r="C316" s="87" t="str">
        <f>IF(FN_MC!S272="","*",FN_MC!S272)</f>
        <v>-</v>
      </c>
      <c r="D316" s="87" t="str">
        <f>IF(FN_MC!T272="","*",FN_MC!T272)</f>
        <v>-</v>
      </c>
      <c r="E316" s="87" t="str">
        <f>IF(FN_MC!D272="","*",FN_MC!D272)</f>
        <v>*</v>
      </c>
      <c r="F316" s="87" t="str">
        <f>IF(FN_MC!H272="","*",FN_MC!H272)</f>
        <v>*</v>
      </c>
      <c r="G316" s="87" t="str">
        <f>IF(FN_MC!M272="","*",FN_MC!M272)</f>
        <v>-</v>
      </c>
      <c r="H316" s="125" t="str">
        <f>IF(FN_MC!K272="","*",FN_MC!K272)</f>
        <v>*</v>
      </c>
      <c r="I316" s="110" t="str">
        <f>IF(FN_MC!O272="","*",FN_MC!O272)</f>
        <v>*</v>
      </c>
      <c r="J316" s="110" t="str">
        <f>IF(FN_MC!P272="","*",FN_MC!P272)</f>
        <v>*</v>
      </c>
      <c r="K316" s="118" t="str">
        <f>IF(FN_MC!AK272="","*",FN_MC!AK272)</f>
        <v>-</v>
      </c>
      <c r="L316" s="118" t="str">
        <f>IF(FN_MC!AM272="","*",FN_MC!AM272)</f>
        <v>-</v>
      </c>
      <c r="M316" s="118" t="str">
        <f>IF(FN_MC!AP272="","*",FN_MC!AP272)</f>
        <v>-</v>
      </c>
      <c r="N316" s="118" t="str">
        <f>IF(FN_MC!AM272="","*",FN_MC!AM272)</f>
        <v>-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 t="str">
        <f>IF(FN_MC!B273="","*",FN_MC!B273)</f>
        <v>*</v>
      </c>
      <c r="B317" s="86" t="str">
        <f>IF(FN_MC!X273="","*",FN_MC!X273)</f>
        <v>*</v>
      </c>
      <c r="C317" s="87" t="str">
        <f>IF(FN_MC!S273="","*",FN_MC!S273)</f>
        <v>-</v>
      </c>
      <c r="D317" s="87" t="str">
        <f>IF(FN_MC!T273="","*",FN_MC!T273)</f>
        <v>-</v>
      </c>
      <c r="E317" s="87" t="str">
        <f>IF(FN_MC!D273="","*",FN_MC!D273)</f>
        <v>*</v>
      </c>
      <c r="F317" s="87" t="str">
        <f>IF(FN_MC!H273="","*",FN_MC!H273)</f>
        <v>*</v>
      </c>
      <c r="G317" s="87" t="str">
        <f>IF(FN_MC!M273="","*",FN_MC!M273)</f>
        <v>-</v>
      </c>
      <c r="H317" s="125" t="str">
        <f>IF(FN_MC!K273="","*",FN_MC!K273)</f>
        <v>*</v>
      </c>
      <c r="I317" s="110" t="str">
        <f>IF(FN_MC!O273="","*",FN_MC!O273)</f>
        <v>*</v>
      </c>
      <c r="J317" s="110" t="str">
        <f>IF(FN_MC!P273="","*",FN_MC!P273)</f>
        <v>*</v>
      </c>
      <c r="K317" s="118" t="str">
        <f>IF(FN_MC!AK273="","*",FN_MC!AK273)</f>
        <v>-</v>
      </c>
      <c r="L317" s="118" t="str">
        <f>IF(FN_MC!AM273="","*",FN_MC!AM273)</f>
        <v>-</v>
      </c>
      <c r="M317" s="118" t="str">
        <f>IF(FN_MC!AP273="","*",FN_MC!AP273)</f>
        <v>-</v>
      </c>
      <c r="N317" s="118" t="str">
        <f>IF(FN_MC!AM273="","*",FN_MC!AM273)</f>
        <v>-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 t="str">
        <f>IF(FN_MC!B276="","*",FN_MC!B276)</f>
        <v>*</v>
      </c>
      <c r="B320" s="86" t="str">
        <f>IF(FN_MC!X276="","*",FN_MC!X276)</f>
        <v>*</v>
      </c>
      <c r="C320" s="87" t="str">
        <f>IF(FN_MC!S276="","*",FN_MC!S276)</f>
        <v>-</v>
      </c>
      <c r="D320" s="87" t="str">
        <f>IF(FN_MC!T276="","*",FN_MC!T276)</f>
        <v>-</v>
      </c>
      <c r="E320" s="87" t="str">
        <f>IF(FN_MC!D276="","*",FN_MC!D276)</f>
        <v>*</v>
      </c>
      <c r="F320" s="87" t="str">
        <f>IF(FN_MC!H276="","*",FN_MC!H276)</f>
        <v>*</v>
      </c>
      <c r="G320" s="87" t="str">
        <f>IF(FN_MC!M276="","*",FN_MC!M276)</f>
        <v>-</v>
      </c>
      <c r="H320" s="125" t="str">
        <f>IF(FN_MC!K276="","*",FN_MC!K276)</f>
        <v>*</v>
      </c>
      <c r="I320" s="110" t="str">
        <f>IF(FN_MC!O276="","*",FN_MC!O276)</f>
        <v>*</v>
      </c>
      <c r="J320" s="110" t="str">
        <f>IF(FN_MC!P276="","*",FN_MC!P276)</f>
        <v>*</v>
      </c>
      <c r="K320" s="118" t="str">
        <f>IF(FN_MC!AK276="","*",FN_MC!AK276)</f>
        <v>-</v>
      </c>
      <c r="L320" s="118" t="str">
        <f>IF(FN_MC!AM276="","*",FN_MC!AM276)</f>
        <v>-</v>
      </c>
      <c r="M320" s="118" t="str">
        <f>IF(FN_MC!AP276="","*",FN_MC!AP276)</f>
        <v>-</v>
      </c>
      <c r="N320" s="118" t="str">
        <f>IF(FN_MC!AM276="","*",FN_MC!AM276)</f>
        <v>-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 t="str">
        <f>IF(FN_MC!B278="","*",FN_MC!B278)</f>
        <v>*</v>
      </c>
      <c r="B322" s="86" t="str">
        <f>IF(FN_MC!X278="","*",FN_MC!X278)</f>
        <v>*</v>
      </c>
      <c r="C322" s="87" t="str">
        <f>IF(FN_MC!S278="","*",FN_MC!S278)</f>
        <v>-</v>
      </c>
      <c r="D322" s="87" t="str">
        <f>IF(FN_MC!T278="","*",FN_MC!T278)</f>
        <v>-</v>
      </c>
      <c r="E322" s="87" t="str">
        <f>IF(FN_MC!D278="","*",FN_MC!D278)</f>
        <v>*</v>
      </c>
      <c r="F322" s="87" t="str">
        <f>IF(FN_MC!H278="","*",FN_MC!H278)</f>
        <v>*</v>
      </c>
      <c r="G322" s="87" t="str">
        <f>IF(FN_MC!M278="","*",FN_MC!M278)</f>
        <v>-</v>
      </c>
      <c r="H322" s="125" t="str">
        <f>IF(FN_MC!K278="","*",FN_MC!K278)</f>
        <v>*</v>
      </c>
      <c r="I322" s="110" t="str">
        <f>IF(FN_MC!O278="","*",FN_MC!O278)</f>
        <v>*</v>
      </c>
      <c r="J322" s="110" t="str">
        <f>IF(FN_MC!P278="","*",FN_MC!P278)</f>
        <v>*</v>
      </c>
      <c r="K322" s="118" t="str">
        <f>IF(FN_MC!AK278="","*",FN_MC!AK278)</f>
        <v>-</v>
      </c>
      <c r="L322" s="118" t="str">
        <f>IF(FN_MC!AM278="","*",FN_MC!AM278)</f>
        <v>-</v>
      </c>
      <c r="M322" s="118" t="str">
        <f>IF(FN_MC!AP278="","*",FN_MC!AP278)</f>
        <v>-</v>
      </c>
      <c r="N322" s="118" t="str">
        <f>IF(FN_MC!AM278="","*",FN_MC!AM278)</f>
        <v>-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*</v>
      </c>
      <c r="C323" s="87" t="str">
        <f>IF(FN_MC!S279="","*",FN_MC!S279)</f>
        <v>-</v>
      </c>
      <c r="D323" s="87" t="str">
        <f>IF(FN_MC!T279="","*",FN_MC!T279)</f>
        <v>-</v>
      </c>
      <c r="E323" s="87" t="str">
        <f>IF(FN_MC!D279="","*",FN_MC!D279)</f>
        <v>*</v>
      </c>
      <c r="F323" s="87" t="str">
        <f>IF(FN_MC!H279="","*",FN_MC!H279)</f>
        <v>*</v>
      </c>
      <c r="G323" s="87" t="str">
        <f>IF(FN_MC!M279="","*",FN_MC!M279)</f>
        <v>-</v>
      </c>
      <c r="H323" s="125" t="str">
        <f>IF(FN_MC!K279="","*",FN_MC!K279)</f>
        <v>*</v>
      </c>
      <c r="I323" s="110" t="str">
        <f>IF(FN_MC!O279="","*",FN_MC!O279)</f>
        <v>*</v>
      </c>
      <c r="J323" s="110" t="str">
        <f>IF(FN_MC!P279="","*",FN_MC!P279)</f>
        <v>*</v>
      </c>
      <c r="K323" s="118" t="str">
        <f>IF(FN_MC!AK279="","*",FN_MC!AK279)</f>
        <v>-</v>
      </c>
      <c r="L323" s="118" t="str">
        <f>IF(FN_MC!AM279="","*",FN_MC!AM279)</f>
        <v>-</v>
      </c>
      <c r="M323" s="118" t="str">
        <f>IF(FN_MC!AP279="","*",FN_MC!AP279)</f>
        <v>-</v>
      </c>
      <c r="N323" s="118" t="str">
        <f>IF(FN_MC!AM279="","*",FN_MC!AM279)</f>
        <v>-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str">
        <f>IF(FN_MC!D761="","*",FN_MC!D761)</f>
        <v>*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IF(FN_MC!D762="","*",FN_MC!D762)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1788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2026-02-20T17:20:45Z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