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24" documentId="120_S{118792C3-22EF-5104-A093-F22BFE3913F3}" xr6:coauthVersionLast="47" xr6:coauthVersionMax="47" xr10:uidLastSave="{03DD315C-E3EE-4490-A0C0-5A4668678FB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4" i="1" l="1" a="1"/>
  <c r="N154" i="1" s="1"/>
  <c r="M154" i="1" a="1"/>
  <c r="M154" i="1" s="1"/>
  <c r="H154" i="1" a="1"/>
  <c r="H154" i="1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36" i="15" l="1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<sst xmlns="http://schemas.openxmlformats.org/spreadsheetml/2006/main" count="4830" uniqueCount="1290">
  <si>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</si>
  <si>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</si>
  <si>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</si>
  <si>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</si>
  <si>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</si>
  <si>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</si>
  <si>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</si>
  <si>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</si>
  <si>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</si>
  <si>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</si>
  <si>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</si>
  <si>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</si>
  <si>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</si>
  <si>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</si>
  <si>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</si>
  <si>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</si>
  <si>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</si>
  <si>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</si>
  <si>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</si>
  <si>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</si>
  <si>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</si>
  <si>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</si>
  <si>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</si>
  <si>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</si>
  <si>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</si>
  <si>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</si>
  <si>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</si>
  <si>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</si>
  <si>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</si>
  <si>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</si>
  <si>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</si>
  <si>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</si>
  <si>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</si>
  <si>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</si>
  <si>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</si>
  <si>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</si>
  <si>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</si>
  <si>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</si>
  <si>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</si>
  <si>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</si>
  <si>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</si>
  <si>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</si>
  <si>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</si>
  <si>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</si>
  <si>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</si>
  <si>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</si>
  <si>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</si>
  <si>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</si>
  <si>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</si>
  <si>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</si>
  <si>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</si>
  <si>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</si>
  <si>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</si>
  <si>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</si>
  <si>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</si>
  <si>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</si>
  <si>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</si>
  <si>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</si>
  <si>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</si>
  <si>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</si>
  <si>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</si>
  <si>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</si>
  <si>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</si>
  <si>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</si>
  <si>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</si>
  <si>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</si>
  <si>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</si>
  <si>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</si>
  <si>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</si>
  <si>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</si>
  <si>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</si>
  <si>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</si>
  <si>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</si>
  <si>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</si>
  <si>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</si>
  <si>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</si>
  <si>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</si>
  <si>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</si>
  <si>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</si>
  <si>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</si>
  <si>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</si>
  <si>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</si>
  <si>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</si>
  <si>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</si>
  <si>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</si>
  <si>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</si>
  <si>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</si>
  <si>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</si>
  <si>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</si>
  <si>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</si>
  <si>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</si>
  <si>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</si>
  <si>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</si>
  <si>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</si>
  <si>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</si>
  <si>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</si>
  <si>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</si>
  <si>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</si>
  <si>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</si>
  <si>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</si>
  <si>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</si>
  <si>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</si>
  <si>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</si>
  <si>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</si>
  <si>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</si>
  <si>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</si>
  <si>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</si>
  <si>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</si>
  <si>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</si>
  <si>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</si>
  <si>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</si>
  <si>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</si>
  <si>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</si>
  <si>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</si>
  <si>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</si>
  <si>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</si>
  <si>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</si>
  <si>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</si>
  <si>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</si>
  <si>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</si>
  <si>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</si>
  <si>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</si>
  <si>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</si>
  <si>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</si>
  <si>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</si>
  <si>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</si>
  <si>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</si>
  <si>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</si>
  <si>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</si>
  <si>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</si>
  <si>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</si>
  <si>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</si>
  <si>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</si>
  <si>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</si>
  <si>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</si>
  <si>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</si>
  <si>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</si>
  <si>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</si>
  <si>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</si>
  <si>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</si>
  <si>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</si>
  <si>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</si>
  <si>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</si>
  <si>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</si>
  <si>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</si>
  <si>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</si>
  <si>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</si>
  <si>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</si>
  <si>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</si>
  <si>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</si>
  <si>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</si>
  <si>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</si>
  <si>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</si>
  <si>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</si>
  <si>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</si>
  <si>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</si>
  <si>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</si>
  <si>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</si>
  <si>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</si>
  <si>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</si>
  <si>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</si>
  <si>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</si>
  <si>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</si>
  <si>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</si>
  <si>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</si>
  <si>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</si>
  <si>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</si>
  <si>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</si>
  <si>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</si>
  <si>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</si>
  <si>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</si>
  <si>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</si>
  <si>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</si>
  <si>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</si>
  <si>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</si>
  <si>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</si>
  <si>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</si>
  <si>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</si>
  <si>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</si>
  <si>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</si>
  <si>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</si>
  <si>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</si>
  <si>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</si>
  <si>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</si>
  <si>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</si>
  <si>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</si>
  <si>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</si>
  <si>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</si>
  <si>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</si>
  <si>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</si>
  <si>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</si>
  <si>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</si>
  <si>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</si>
  <si>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</si>
  <si>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</si>
  <si>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</si>
  <si>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</si>
  <si>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</si>
  <si>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</si>
  <si>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</si>
  <si>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</si>
  <si>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</si>
  <si>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</si>
  <si>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</si>
  <si>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</si>
  <si>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</si>
  <si>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</si>
  <si>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</si>
  <si>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</si>
  <si>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</si>
  <si>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</si>
  <si>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</si>
  <si>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</si>
  <si>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</si>
  <si>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</si>
  <si>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</si>
  <si>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</si>
  <si>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</si>
  <si>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</si>
  <si>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</si>
  <si>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</si>
  <si>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</si>
  <si>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</si>
  <si>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</si>
  <si>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</si>
  <si>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</si>
  <si>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</si>
  <si>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</si>
  <si>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</si>
  <si>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</si>
  <si>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</si>
  <si>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</si>
  <si>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</si>
  <si>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</si>
  <si>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</si>
  <si>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</si>
  <si>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</si>
  <si>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</si>
  <si>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</si>
  <si>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</si>
  <si>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</si>
  <si>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</si>
  <si>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</si>
  <si>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</si>
  <si>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</si>
  <si>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</si>
  <si>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</si>
  <si>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</si>
  <si>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</si>
  <si>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</si>
  <si>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</si>
  <si>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</si>
  <si>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</si>
  <si>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</si>
  <si>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</si>
  <si>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</si>
  <si>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</si>
  <si>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</si>
  <si>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</si>
  <si>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</si>
  <si>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</si>
  <si>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</si>
  <si>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</si>
  <si>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</si>
  <si>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</si>
  <si>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</si>
  <si>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</si>
  <si>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</si>
  <si>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</si>
  <si>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</si>
  <si>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</si>
  <si>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</si>
  <si>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</si>
  <si>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</si>
  <si>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</si>
  <si>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</si>
  <si>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</si>
  <si>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</si>
  <si>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</si>
  <si>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</si>
  <si>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</si>
  <si>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</si>
  <si>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</si>
  <si>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</si>
  <si>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</si>
  <si>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</si>
  <si>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</si>
  <si>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</si>
  <si>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</si>
  <si>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</si>
  <si>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</si>
  <si>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</si>
  <si>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</si>
  <si>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</si>
  <si>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</si>
  <si>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</si>
  <si>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</si>
  <si>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</si>
  <si>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</si>
  <si>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</si>
  <si>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</si>
  <si>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</si>
  <si>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</si>
  <si>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</si>
  <si>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</si>
  <si>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</si>
  <si>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</si>
  <si>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</si>
  <si>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</si>
  <si>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</si>
  <si>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</si>
  <si>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</si>
  <si>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</si>
  <si>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</si>
  <si>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</si>
  <si>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</si>
  <si>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</si>
  <si>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</si>
  <si>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</si>
  <si>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</si>
  <si>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</si>
  <si>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</si>
  <si>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</si>
  <si>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</si>
  <si>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</si>
  <si>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</si>
  <si>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</si>
  <si>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</si>
  <si>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</si>
  <si>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</si>
  <si>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</si>
  <si>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</si>
  <si>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</si>
  <si>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</si>
  <si>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</si>
  <si>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</si>
  <si>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</si>
  <si>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</si>
  <si>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</si>
  <si>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</si>
  <si>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</si>
  <si>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</si>
  <si>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</si>
  <si>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</si>
  <si>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</si>
  <si>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</si>
  <si>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</si>
  <si>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</si>
  <si>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</si>
  <si>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</si>
  <si>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</si>
  <si>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</si>
  <si>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</si>
  <si>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</si>
  <si>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</si>
  <si>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</si>
  <si>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</si>
  <si>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</si>
  <si>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</si>
  <si>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</si>
  <si>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</si>
  <si>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</si>
  <si>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</si>
  <si>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</si>
  <si>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</si>
  <si>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</si>
  <si>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</si>
  <si>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</si>
  <si>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</si>
  <si>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</si>
  <si>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</si>
  <si>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</si>
  <si>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</si>
  <si>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</si>
  <si>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</si>
  <si>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</si>
  <si>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</si>
  <si>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</si>
  <si>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</si>
  <si>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</si>
  <si>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</si>
  <si>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</si>
  <si>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</si>
  <si>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</si>
  <si>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</si>
  <si>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</si>
  <si>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</si>
  <si>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</si>
  <si>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</si>
  <si>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</si>
  <si>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</si>
  <si>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</si>
  <si>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</si>
  <si>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</si>
  <si>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</si>
  <si>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</si>
  <si>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</si>
  <si>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</si>
  <si>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</si>
  <si>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</si>
  <si>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</si>
  <si>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</si>
  <si>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</si>
  <si>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</si>
  <si>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</si>
  <si>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</si>
  <si>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</si>
  <si>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</si>
  <si>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</si>
  <si>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</si>
  <si>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</si>
  <si>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</si>
  <si>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</si>
  <si>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</si>
  <si>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</si>
  <si>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</si>
  <si>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</si>
  <si>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</si>
  <si>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</si>
  <si>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</si>
  <si>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</si>
  <si>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</si>
  <si>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</si>
  <si>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</si>
  <si>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</si>
  <si>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</si>
  <si>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</si>
  <si>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</si>
  <si>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</si>
  <si>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</si>
  <si>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</si>
  <si>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</si>
  <si>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</si>
  <si>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</si>
  <si>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</si>
  <si>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</si>
  <si>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</si>
  <si>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</si>
  <si>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</si>
  <si>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</si>
  <si>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</si>
  <si>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</si>
  <si>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</si>
  <si>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</si>
  <si>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</si>
  <si>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</si>
  <si>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</si>
  <si>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</si>
  <si>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</si>
  <si>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</si>
  <si>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</si>
  <si>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</si>
  <si>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</si>
  <si>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</si>
  <si>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</si>
  <si>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</si>
  <si>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</si>
  <si>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</si>
  <si>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</si>
  <si>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</si>
  <si>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</si>
  <si>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</si>
  <si>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</si>
  <si>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</si>
  <si>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</si>
  <si>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</si>
  <si>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</si>
  <si>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</si>
  <si>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</si>
  <si>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</si>
  <si>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</si>
  <si>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</si>
  <si>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</si>
  <si>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</si>
  <si>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</si>
  <si>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</si>
  <si>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</si>
  <si>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</si>
  <si>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</si>
  <si>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</si>
  <si>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</si>
  <si>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</si>
  <si>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</si>
  <si>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</si>
  <si>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</si>
  <si>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</si>
  <si>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</si>
  <si>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</si>
  <si>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</si>
  <si>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</si>
  <si>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</si>
  <si>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</si>
  <si>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</si>
  <si>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</si>
  <si>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</si>
  <si>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</si>
  <si>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</si>
  <si>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</si>
  <si>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</si>
  <si>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</si>
  <si>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</si>
  <si>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</si>
  <si>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</si>
  <si>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</si>
  <si>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</si>
  <si>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</si>
  <si>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</si>
  <si>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</si>
  <si>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</si>
  <si>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</si>
  <si>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</si>
  <si>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</si>
  <si>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</si>
  <si>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</si>
  <si>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</si>
  <si>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</si>
  <si>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</si>
  <si>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</si>
  <si>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</si>
  <si>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</si>
  <si>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</si>
  <si>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</si>
  <si>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</si>
  <si>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</si>
  <si>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</si>
  <si>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</si>
  <si>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</si>
  <si>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</si>
  <si>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</si>
  <si>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</si>
  <si>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</si>
  <si>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</si>
  <si>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</si>
  <si>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</si>
  <si>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</si>
  <si>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</si>
  <si>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</si>
  <si>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</si>
  <si>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</si>
  <si>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</si>
  <si>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</si>
  <si>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</si>
  <si>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</si>
  <si>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</si>
  <si>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</si>
  <si>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</si>
  <si>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</si>
  <si>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</si>
  <si>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</si>
  <si>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</si>
  <si>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</si>
  <si>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</si>
  <si>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</si>
  <si>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</si>
  <si>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</si>
  <si>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</si>
  <si>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</si>
  <si>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</si>
  <si>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</si>
  <si>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</si>
  <si>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</si>
  <si>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</si>
  <si>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</si>
  <si>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</si>
  <si>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</si>
  <si>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</si>
  <si>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</si>
  <si>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</si>
  <si>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</si>
  <si>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</si>
  <si>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</si>
  <si>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</si>
  <si>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</si>
  <si>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</si>
  <si>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</si>
  <si>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</si>
  <si>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</si>
  <si>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</si>
  <si>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</si>
  <si>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</si>
  <si>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</si>
  <si>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</si>
  <si>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</si>
  <si>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</si>
  <si>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</si>
  <si>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</si>
  <si>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</si>
  <si>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</si>
  <si>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</si>
  <si>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</si>
  <si>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</si>
  <si>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</si>
  <si>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</si>
  <si>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</si>
  <si>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</si>
  <si>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</si>
  <si>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</si>
  <si>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</si>
  <si>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</si>
  <si>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</si>
  <si>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</si>
  <si>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</si>
  <si>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</si>
  <si>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</si>
  <si>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</si>
  <si>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</si>
  <si>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</si>
  <si>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</si>
  <si>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</si>
  <si>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</si>
  <si>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</si>
  <si>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</si>
  <si>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</si>
  <si>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</si>
  <si>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</si>
  <si>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</si>
  <si>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</si>
  <si>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</si>
  <si>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</si>
  <si>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</si>
  <si>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</si>
  <si>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</si>
  <si>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</si>
  <si>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</si>
  <si>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</si>
  <si>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</si>
  <si>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</si>
  <si>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</si>
  <si>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</si>
  <si>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</si>
  <si>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</si>
  <si>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</si>
  <si>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</si>
  <si>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</si>
  <si>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</si>
  <si>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</si>
  <si>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</si>
  <si>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</si>
  <si>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</si>
  <si>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</si>
  <si>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</si>
  <si>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</si>
  <si>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</si>
  <si>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</si>
  <si>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</si>
  <si>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</si>
  <si>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</si>
  <si>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</si>
  <si>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</si>
  <si>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</si>
  <si>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</si>
  <si>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</si>
  <si>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</si>
  <si>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</si>
  <si>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</si>
  <si>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</si>
  <si>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</si>
  <si>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</si>
  <si>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</si>
  <si>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</si>
  <si>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</si>
  <si>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</si>
  <si>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</si>
  <si>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</si>
  <si>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</si>
  <si>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</si>
  <si>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</si>
  <si>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</si>
  <si>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</si>
  <si>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</si>
  <si>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</si>
  <si>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</si>
  <si>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</si>
  <si>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</si>
  <si>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</si>
  <si>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</si>
  <si>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</si>
  <si>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</si>
  <si>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</si>
  <si>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</si>
  <si>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</si>
  <si>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</si>
  <si>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</si>
  <si>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</si>
  <si>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</si>
  <si>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</si>
  <si>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</si>
  <si>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</si>
  <si>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</si>
  <si>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</si>
  <si>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</si>
  <si>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</si>
  <si>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</si>
  <si>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</si>
  <si>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</si>
  <si>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</si>
  <si>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</si>
  <si>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</si>
  <si>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</si>
  <si>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</si>
  <si>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</si>
  <si>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</si>
  <si>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</si>
  <si>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</si>
  <si>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</si>
  <si>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</si>
  <si>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</si>
  <si>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</si>
  <si>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</si>
  <si>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</si>
  <si>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</si>
  <si>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</si>
  <si>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</si>
  <si>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</si>
  <si>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</si>
  <si>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</si>
  <si>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</si>
  <si>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</si>
  <si>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</si>
  <si>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</si>
  <si>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</si>
  <si>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</si>
  <si>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</si>
  <si>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</si>
  <si>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</si>
  <si>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</si>
  <si>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</si>
  <si>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</si>
  <si>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</si>
  <si>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</si>
  <si>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</si>
  <si>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</si>
  <si>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</si>
  <si>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</si>
  <si>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</si>
  <si>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</si>
  <si>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</si>
  <si>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</si>
  <si>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</si>
  <si>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</si>
  <si>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</si>
  <si>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</si>
  <si>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</si>
  <si>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</si>
  <si>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</si>
  <si>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</si>
  <si>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</si>
  <si>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</si>
  <si>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</si>
  <si>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</si>
  <si>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</si>
  <si>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</si>
  <si>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</si>
  <si>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</si>
  <si>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</si>
  <si>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</si>
  <si>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</si>
  <si>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</si>
  <si>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</si>
  <si>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</si>
  <si>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</si>
  <si>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</si>
  <si>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</si>
  <si>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</si>
  <si>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</si>
  <si>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</si>
  <si>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</si>
  <si>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</si>
  <si>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</si>
  <si>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</si>
  <si>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</si>
  <si>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</si>
  <si>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</si>
  <si>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</si>
  <si>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</si>
  <si>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</si>
  <si>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</si>
  <si>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</si>
  <si>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</si>
  <si>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</si>
  <si>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</si>
  <si>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</si>
  <si>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</si>
  <si>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</si>
  <si>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</si>
  <si>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</si>
  <si>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</si>
  <si>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</si>
  <si>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</si>
  <si>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</si>
  <si>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</si>
  <si>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</si>
  <si>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</si>
  <si>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</si>
  <si>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</si>
  <si>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</si>
  <si>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</si>
  <si>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</si>
  <si>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</si>
  <si>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</si>
  <si>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</si>
  <si>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</si>
  <si>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</si>
  <si>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</si>
  <si>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</si>
  <si>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</si>
  <si>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</si>
  <si>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</si>
  <si>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</si>
  <si>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</si>
  <si>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</si>
  <si>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</si>
  <si>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</si>
  <si>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</si>
  <si>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</si>
  <si>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</si>
  <si>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</si>
  <si>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</si>
  <si>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</si>
  <si>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</si>
  <si>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</si>
  <si>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</si>
  <si>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</si>
  <si>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</si>
  <si>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</si>
  <si>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</si>
  <si>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</si>
  <si>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</si>
  <si>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</si>
  <si>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</si>
  <si>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</si>
  <si>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</si>
  <si>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</si>
  <si>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</si>
  <si>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</si>
  <si>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</si>
  <si>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</si>
  <si>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</si>
  <si>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</si>
  <si>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</si>
  <si>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</si>
  <si>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</si>
  <si>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</si>
  <si>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</si>
  <si>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</si>
  <si>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</si>
  <si>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</si>
  <si>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</si>
  <si>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</si>
  <si>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</si>
  <si>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</si>
  <si>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</si>
  <si>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</si>
  <si>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</si>
  <si>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</si>
  <si>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</si>
  <si>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</si>
  <si>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</si>
  <si>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</si>
  <si>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</si>
  <si>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</si>
  <si>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</si>
  <si>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</si>
  <si>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</si>
  <si>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</si>
  <si>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</si>
  <si>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</si>
  <si>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</si>
  <si>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</si>
  <si>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</si>
  <si>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</si>
  <si>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</si>
  <si>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</si>
  <si>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</si>
  <si>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</si>
  <si>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</si>
  <si>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</si>
  <si>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</si>
  <si>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</si>
  <si>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</si>
  <si>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</si>
  <si>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</si>
  <si>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</si>
  <si>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</si>
  <si>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</si>
  <si>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</si>
  <si>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</si>
  <si>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</si>
  <si>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</si>
  <si>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</si>
  <si>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</si>
  <si>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</si>
  <si>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</si>
  <si>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</si>
  <si>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</si>
  <si>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</si>
  <si>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</si>
  <si>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</si>
  <si>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</si>
  <si>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</si>
  <si>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</si>
  <si>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</si>
  <si>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</si>
  <si>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</si>
  <si>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</si>
  <si>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</si>
  <si>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</si>
  <si>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</si>
  <si>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</si>
  <si>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</si>
  <si>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</si>
  <si>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</si>
  <si>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</si>
  <si>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</si>
  <si>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</si>
  <si>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</si>
  <si>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</si>
  <si>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</si>
  <si>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</si>
  <si>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</si>
  <si>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</si>
  <si>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</si>
  <si>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</si>
  <si>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</si>
  <si>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</si>
  <si>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</si>
  <si>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</si>
  <si>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</si>
  <si>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</si>
  <si>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</si>
  <si>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</si>
  <si>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</si>
  <si>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</si>
  <si>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</si>
  <si>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</si>
  <si>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</si>
  <si>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</si>
  <si>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</si>
  <si>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</si>
  <si>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</si>
  <si>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</si>
  <si>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</si>
  <si>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</si>
  <si>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</si>
  <si>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</si>
  <si>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</si>
  <si>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</si>
  <si>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</si>
  <si>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</si>
  <si>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</si>
  <si>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</si>
  <si>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</si>
  <si>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</si>
  <si>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</si>
  <si>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</si>
  <si>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</si>
  <si>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</si>
  <si>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</si>
  <si>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</si>
  <si>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</si>
  <si>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</si>
  <si>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</si>
  <si>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</si>
  <si>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</si>
  <si>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</si>
  <si>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</si>
  <si>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</si>
  <si>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</si>
  <si>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</si>
  <si>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</si>
  <si>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</si>
  <si>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</si>
  <si>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</si>
  <si>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</si>
  <si>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</si>
  <si>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</si>
  <si>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</si>
  <si>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</si>
  <si>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</si>
  <si>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</si>
  <si>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</si>
  <si>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</si>
  <si>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</si>
  <si>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</si>
  <si>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</si>
  <si>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</si>
  <si>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</si>
  <si>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</si>
  <si>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</si>
  <si>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</si>
  <si>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</si>
  <si>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</si>
  <si>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</si>
  <si>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</si>
  <si>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</si>
  <si>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</si>
  <si>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</si>
  <si>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</si>
  <si>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</si>
  <si>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</si>
  <si>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</si>
  <si>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</si>
  <si>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</si>
  <si>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</si>
  <si>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</si>
  <si>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</si>
  <si>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</si>
  <si>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</si>
  <si>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</si>
  <si>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</si>
  <si>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</si>
  <si>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</si>
  <si>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</si>
  <si>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</si>
  <si>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</si>
  <si>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</si>
  <si>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</si>
  <si>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</si>
  <si>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</si>
  <si>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</si>
  <si>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</si>
  <si>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</si>
  <si>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</si>
  <si>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</si>
  <si>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</si>
  <si>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</si>
  <si>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</si>
  <si>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</si>
  <si>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</si>
  <si>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</si>
  <si>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</si>
  <si>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</si>
  <si>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</si>
  <si>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</si>
  <si>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</si>
  <si>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</si>
  <si>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</si>
  <si>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</si>
  <si>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</si>
  <si>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</si>
  <si>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</si>
  <si>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</si>
  <si>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</si>
  <si>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</si>
  <si>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</si>
  <si>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</si>
  <si>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</si>
  <si>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</si>
  <si>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</si>
  <si>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</si>
  <si>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</si>
  <si>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</si>
  <si>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</si>
  <si>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</si>
  <si>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</si>
  <si>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</si>
  <si>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</si>
  <si>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</si>
  <si>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</si>
  <si>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</si>
  <si>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</si>
  <si>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</si>
  <si>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</si>
  <si>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</si>
  <si>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</si>
  <si>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</si>
  <si>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</si>
  <si>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</si>
  <si>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</si>
  <si>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</si>
  <si>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</si>
  <si>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</si>
  <si>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</si>
  <si>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</si>
  <si>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</si>
  <si>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</si>
  <si>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</si>
  <si>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</si>
  <si>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</si>
  <si>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</si>
  <si>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</si>
  <si>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</si>
  <si>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</si>
  <si>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</si>
  <si>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</si>
  <si>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</si>
  <si>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</si>
  <si>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</si>
  <si>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</si>
  <si>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</si>
  <si>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</si>
  <si>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</si>
  <si>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</si>
  <si>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</si>
  <si>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</si>
  <si>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</si>
  <si>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</si>
  <si>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</si>
  <si>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</si>
  <si>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</si>
  <si>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</si>
  <si>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</si>
  <si>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</si>
  <si>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</si>
  <si>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</si>
  <si>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</si>
  <si>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</si>
  <si>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</si>
  <si>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</si>
  <si>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</si>
  <si>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</si>
  <si>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</si>
  <si>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</si>
  <si>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</si>
  <si>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</si>
  <si>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</si>
  <si>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</si>
  <si>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</si>
  <si>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</si>
  <si>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</si>
  <si>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</si>
  <si>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</si>
  <si>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</si>
  <si>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</si>
  <si>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</si>
  <si>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</si>
  <si>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</si>
  <si>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</si>
  <si>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</si>
  <si>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</si>
  <si>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</si>
  <si>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</si>
  <si>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</si>
  <si>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</si>
  <si>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</si>
  <si>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</si>
  <si>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</si>
  <si>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</si>
  <si>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</si>
  <si>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</si>
  <si>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</si>
  <si>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</si>
  <si>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</si>
  <si>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</si>
  <si>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</si>
  <si>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</si>
  <si>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</si>
  <si>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</si>
  <si>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</si>
  <si>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</si>
  <si>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</si>
  <si>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</si>
  <si>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</si>
  <si>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</si>
  <si>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</si>
  <si>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</si>
  <si>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</si>
  <si>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</si>
  <si>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</si>
  <si>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</si>
  <si>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</si>
  <si>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</si>
  <si>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</si>
  <si>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</si>
  <si>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</si>
  <si>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</si>
  <si>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</si>
  <si>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</si>
  <si>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</si>
  <si>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</si>
  <si>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</si>
  <si>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</si>
  <si>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</si>
  <si>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</si>
  <si>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</si>
  <si>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</si>
  <si>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</si>
  <si>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</si>
  <si>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</si>
  <si>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</si>
  <si>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</si>
  <si>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</si>
  <si>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</si>
  <si>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</si>
  <si>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</si>
  <si>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</si>
  <si>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</si>
  <si>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</si>
  <si>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</si>
  <si>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</si>
  <si>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</si>
  <si>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</si>
  <si>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</si>
  <si>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</si>
  <si>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</si>
  <si>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</si>
  <si>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</si>
  <si>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</si>
  <si>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</si>
  <si>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Previsão de faixa após i30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</si>
  <si>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</si>
  <si>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</si>
  <si>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</si>
  <si>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</si>
  <si>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</si>
  <si>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</si>
  <si>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</si>
  <si>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</si>
  <si>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</si>
  <si>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</si>
  <si>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</si>
  <si>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</si>
  <si>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</si>
  <si>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deslocamento para km de trabalho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</si>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</sst>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35" activePane="bottomRight" state="frozen"/>
      <selection pane="bottomRight" activeCell="Q150" sqref="Q15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919</v>
      </c>
      <c r="C1" s="189"/>
      <c r="D1" s="189"/>
      <c r="E1" s="3"/>
      <c r="F1" s="188" t="s">
        <v>920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921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922</v>
      </c>
      <c r="BI1" s="204"/>
      <c r="BJ1" s="204"/>
      <c r="BK1" s="205"/>
      <c r="BL1" s="5"/>
      <c r="BM1" s="195" t="s">
        <v>923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8" t="s">
        <v>924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927</v>
      </c>
      <c r="AT2" s="199"/>
      <c r="AU2" s="199"/>
      <c r="AV2" s="199"/>
      <c r="AW2" s="199"/>
      <c r="AX2" s="199"/>
      <c r="AY2" s="202"/>
      <c r="AZ2" s="6"/>
      <c r="BA2" s="192" t="s">
        <v>928</v>
      </c>
      <c r="BB2" s="194"/>
      <c r="BC2" s="198" t="s">
        <v>925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4"/>
      <c r="AK3" s="192" t="s">
        <v>930</v>
      </c>
      <c r="AL3" s="193"/>
      <c r="AM3" s="216"/>
      <c r="AN3" s="217"/>
      <c r="AO3" s="193"/>
      <c r="AP3" s="193"/>
      <c r="AQ3" s="194"/>
      <c r="AR3" s="63"/>
      <c r="AS3" s="214" t="s">
        <v>936</v>
      </c>
      <c r="AT3" s="215"/>
      <c r="AU3" s="214" t="s">
        <v>937</v>
      </c>
      <c r="AV3" s="215"/>
      <c r="AW3" s="214" t="s">
        <v>938</v>
      </c>
      <c r="AX3" s="215"/>
      <c r="AY3" s="63" t="s">
        <v>939</v>
      </c>
      <c r="AZ3" s="63"/>
      <c r="BA3" s="212"/>
      <c r="BB3" s="213"/>
      <c r="BC3" s="192" t="s">
        <v>932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940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1179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7" t="s">
        <v>1182</v>
      </c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1.3333333333333348</v>
      </c>
      <c r="BS117" s="19">
        <f>IF(OR(B117="",F117=""),"*",BA117/Q117)</f>
        <v>1.3333333333333333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1183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1184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1183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1184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1183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1186</v>
      </c>
      <c r="BK122" s="17" t="s">
        <v>1187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1188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1189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1183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1183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1194</v>
      </c>
      <c r="BK125" s="18" t="s">
        <v>1195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1198</v>
      </c>
      <c r="BK128" s="17" t="s">
        <v>1199</v>
      </c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1207</v>
      </c>
      <c r="BK136" s="17" t="s">
        <v>1207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1208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1209</v>
      </c>
      <c r="BK137" s="173" t="s">
        <v>1209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1209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1212</v>
      </c>
      <c r="BK138" s="17" t="s">
        <v>1213</v>
      </c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1208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1214</v>
      </c>
      <c r="BK139" s="17" t="s">
        <v>1215</v>
      </c>
      <c r="BL139" s="16"/>
      <c r="BM139" s="130" t="s">
        <v>410</v>
      </c>
      <c r="BN139" s="130" t="s">
        <v>410</v>
      </c>
      <c r="BO139" s="130" t="s">
        <v>410</v>
      </c>
      <c r="BP139" s="18" t="s">
        <v>558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OKOK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1216</v>
      </c>
      <c r="BK140" s="17" t="s">
        <v>1216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1216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1217</v>
      </c>
      <c r="BK141" s="17" t="s">
        <v>1218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1218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1219</v>
      </c>
      <c r="BK142" s="17" t="s">
        <v>1219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1219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1220</v>
      </c>
      <c r="I143" s="106" t="s">
        <v>1220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1221</v>
      </c>
      <c r="BK143" s="18" t="s">
        <v>1221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1221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0.20833333333333334</v>
      </c>
      <c r="Q151" s="105">
        <v>2500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</v>
      </c>
      <c r="B152" s="102"/>
      <c r="C152" s="135" t="str">
        <f>IF(BS_CONTROLE[[#This Row],[DATA]]="","",WEEKNUM(BS_CONTROLE[[#This Row],[DATA]]))</f>
        <v/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8.3333333333333329E-2</v>
      </c>
      <c r="Q152" s="105">
        <v>30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>ROBSON (TP-729)</v>
      </c>
      <c r="B153" s="102"/>
      <c r="C153" s="135" t="str">
        <f>IF(BS_CONTROLE[[#This Row],[DATA]]="","",WEEKNUM(BS_CONTROLE[[#This Row],[DATA]]))</f>
        <v/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8.3333333333333329E-2</v>
      </c>
      <c r="Q153" s="105">
        <v>30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>ROBSON (TF-701)</v>
      </c>
      <c r="B154" s="102"/>
      <c r="C154" s="135" t="str">
        <f>IF(BS_CONTROLE[[#This Row],[DATA]]="","",WEEKNUM(BS_CONTROLE[[#This Row],[DATA]]))</f>
        <v/>
      </c>
      <c r="D154" s="104" t="s">
        <v>898</v>
      </c>
      <c r="E154" s="177">
        <v>114</v>
      </c>
      <c r="F154" s="126" t="s">
        <v>636</v>
      </c>
      <c r="G154" s="142" t="str">
        <f>IF(D154="","*",VLOOKUP(F154,BS_ATIVIDADE[],3,FALSE))</f>
        <v>LIMPEZA LASTRO</v>
      </c>
      <c r="H154" s="127" t="str" cm="1">
        <f t="array" ref="H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4" s="106" t="s">
        <v>558</v>
      </c>
      <c r="J154" s="105">
        <v>56</v>
      </c>
      <c r="K154" s="105">
        <v>187.58</v>
      </c>
      <c r="L154" s="105" t="s">
        <v>558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4" s="106">
        <v>0.41666666666666669</v>
      </c>
      <c r="P154" s="106">
        <v>6.25E-2</v>
      </c>
      <c r="Q154" s="105">
        <v>15</v>
      </c>
      <c r="R154" s="10" t="str">
        <f>IFERROR(_xlfn.XLOOKUP(F154, BS_ATIVIDADE[ATIVIDADE],BS_ATIVIDADE[UNIDADE] ), "*")</f>
        <v>M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1118</v>
      </c>
      <c r="W154" s="151" t="s">
        <v>1180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LIMPEZA LASTRO</v>
      </c>
      <c r="AJ154" s="9" t="str">
        <f>IF(BS_CONTROLE[[#This Row],[Atividade]]=0, "-", BS_CONTROLE[[#This Row],[Atividade]])</f>
        <v>LIMPEZA LASTRO</v>
      </c>
      <c r="AK154" s="31" t="str">
        <f>BS_CONTROLE[[#This Row],[Local - Partida]]</f>
        <v>ZXP189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ZXP-ZFY</v>
      </c>
      <c r="AN154" s="105" t="str">
        <f>IF(BS_CONTROLE[[#This Row],[SB]]=0, "-", BS_CONTROLE[[#This Row],[SB]])</f>
        <v>ZXP189</v>
      </c>
      <c r="AO154" s="105">
        <f>IF(BS_CONTROLE[[#This Row],[SUB]]=0, "-", BS_CONTROLE[[#This Row],[SUB]])</f>
        <v>56</v>
      </c>
      <c r="AP154" s="105">
        <f>BS_CONTROLE[[#This Row],[KM - Inicio]]</f>
        <v>187.58</v>
      </c>
      <c r="AQ154" s="105">
        <f>BS_CONTROLE[[#This Row],[KM - Inicio]]</f>
        <v>187.58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M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1">
    <cfRule type="cellIs" dxfId="201" priority="53993" operator="equal">
      <formula>"OPORTUNIDADE"</formula>
    </cfRule>
  </conditionalFormatting>
  <conditionalFormatting sqref="Y40:Z43 Y45:Z47 Y53:Z67 Y69:Z74 Y76:Z76 Y79:Z80 Y83:Z90 Y92:Z92 Y94:Z94 Y98:Z1001">
    <cfRule type="cellIs" dxfId="200" priority="11579" operator="equal">
      <formula>"NÃO"</formula>
    </cfRule>
    <cfRule type="cellIs" dxfId="199" priority="11580" operator="equal">
      <formula>"SIM"</formula>
    </cfRule>
  </conditionalFormatting>
  <conditionalFormatting sqref="AZ6:AZ1001">
    <cfRule type="expression" dxfId="198" priority="54035">
      <formula>#REF!=1</formula>
    </cfRule>
  </conditionalFormatting>
  <conditionalFormatting sqref="BE6:BE1001 AY6:AY1001 U6:U1001">
    <cfRule type="cellIs" dxfId="197" priority="54019" operator="equal">
      <formula>"ERRO"</formula>
    </cfRule>
  </conditionalFormatting>
  <conditionalFormatting sqref="BQ6:BQ1001">
    <cfRule type="cellIs" dxfId="196" priority="54014" operator="equal">
      <formula>"Produção e Intervalo"</formula>
    </cfRule>
    <cfRule type="cellIs" dxfId="195" priority="54015" operator="equal">
      <formula>"Aderente"</formula>
    </cfRule>
    <cfRule type="cellIs" dxfId="194" priority="54016" operator="equal">
      <formula>"Intervalo"</formula>
    </cfRule>
    <cfRule type="cellIs" dxfId="193" priority="54017" operator="equal">
      <formula>"Produção"</formula>
    </cfRule>
    <cfRule type="cellIs" dxfId="192" priority="54018" operator="equal">
      <formula>"ERRO"</formula>
    </cfRule>
  </conditionalFormatting>
  <conditionalFormatting sqref="BR6:BS1001">
    <cfRule type="cellIs" dxfId="191" priority="53996" operator="equal">
      <formula>"*"</formula>
    </cfRule>
    <cfRule type="cellIs" dxfId="190" priority="53997" operator="greaterThanOrEqual">
      <formula>1</formula>
    </cfRule>
    <cfRule type="cellIs" dxfId="189" priority="53998" operator="lessThan">
      <formula>1</formula>
    </cfRule>
  </conditionalFormatting>
  <conditionalFormatting sqref="BK949 BK81 BK83:BK84 BK101 BK67 BK69 BK72:BK73 BJ9:BJ1001">
    <cfRule type="iconSet" priority="6078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3 BK135 BK108:BK111 BK133 BK143:BK948 BK125 BK127 BK137 BK118:BK119">
    <cfRule type="iconSet" priority="6078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22" operator="equal">
      <formula>"OPORTUNIDADE"</formula>
    </cfRule>
  </conditionalFormatting>
  <conditionalFormatting sqref="Y6:Z39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BH6:BH8">
    <cfRule type="iconSet" priority="118">
      <iconSet showValue="0">
        <cfvo type="percent" val="0"/>
        <cfvo type="num" val="1"/>
        <cfvo type="num" val="1" gte="0"/>
      </iconSet>
    </cfRule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90" operator="equal">
      <formula>"OPORTUNIDADE"</formula>
    </cfRule>
  </conditionalFormatting>
  <conditionalFormatting sqref="Y44:Z44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48:Z52">
    <cfRule type="cellIs" dxfId="182" priority="87" operator="equal">
      <formula>"OPORTUNIDADE"</formula>
    </cfRule>
  </conditionalFormatting>
  <conditionalFormatting sqref="Y48:Z52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68:Z68">
    <cfRule type="cellIs" dxfId="179" priority="81" operator="equal">
      <formula>"OPORTUNIDADE"</formula>
    </cfRule>
  </conditionalFormatting>
  <conditionalFormatting sqref="Y68:Z6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75:Z75">
    <cfRule type="cellIs" dxfId="176" priority="78" operator="equal">
      <formula>"OPORTUNIDADE"</formula>
    </cfRule>
  </conditionalFormatting>
  <conditionalFormatting sqref="Y75:Z75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77:Z78">
    <cfRule type="cellIs" dxfId="173" priority="75" operator="equal">
      <formula>"OPORTUNIDADE"</formula>
    </cfRule>
  </conditionalFormatting>
  <conditionalFormatting sqref="Y77:Z78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81:Z81">
    <cfRule type="cellIs" dxfId="170" priority="72" operator="equal">
      <formula>"OPORTUNIDADE"</formula>
    </cfRule>
  </conditionalFormatting>
  <conditionalFormatting sqref="Y81:Z8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82:Z82">
    <cfRule type="cellIs" dxfId="167" priority="69" operator="equal">
      <formula>"OPORTUNIDADE"</formula>
    </cfRule>
  </conditionalFormatting>
  <conditionalFormatting sqref="Y82:Z8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91:Z91">
    <cfRule type="cellIs" dxfId="164" priority="66" operator="equal">
      <formula>"OPORTUNIDADE"</formula>
    </cfRule>
  </conditionalFormatting>
  <conditionalFormatting sqref="Y91:Z9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93:Z93">
    <cfRule type="cellIs" dxfId="161" priority="63" operator="equal">
      <formula>"OPORTUNIDADE"</formula>
    </cfRule>
  </conditionalFormatting>
  <conditionalFormatting sqref="Y93:Z9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95:Z95">
    <cfRule type="cellIs" dxfId="158" priority="60" operator="equal">
      <formula>"OPORTUNIDADE"</formula>
    </cfRule>
  </conditionalFormatting>
  <conditionalFormatting sqref="Y95:Z95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96:Z97">
    <cfRule type="cellIs" dxfId="155" priority="57" operator="equal">
      <formula>"OPORTUNIDADE"</formula>
    </cfRule>
  </conditionalFormatting>
  <conditionalFormatting sqref="Y96:Z97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95:BK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86">
      <iconSet showValue="0">
        <cfvo type="percent" val="0"/>
        <cfvo type="num" val="1"/>
        <cfvo type="num" val="1" gte="0"/>
      </iconSet>
    </cfRule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23 BP125 BP127:BP136 BP138:BP139">
    <cfRule type="iconSet" priority="608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789</v>
      </c>
      <c r="F6" s="161" t="s">
        <v>1232</v>
      </c>
      <c r="G6" s="162"/>
    </row>
    <row r="7" spans="2:7">
      <c r="B7" s="161" t="s">
        <v>1233</v>
      </c>
      <c r="C7" s="161">
        <v>293644</v>
      </c>
      <c r="D7" s="161" t="s">
        <v>1234</v>
      </c>
      <c r="E7" s="161" t="s">
        <v>789</v>
      </c>
      <c r="F7" s="161" t="s">
        <v>1232</v>
      </c>
      <c r="G7" s="162"/>
    </row>
    <row r="8" spans="2:7">
      <c r="B8" s="161" t="s">
        <v>1235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1236</v>
      </c>
      <c r="C9" s="161">
        <v>256790</v>
      </c>
      <c r="D9" s="161" t="s">
        <v>1237</v>
      </c>
      <c r="E9" s="161" t="s">
        <v>790</v>
      </c>
      <c r="F9" s="161" t="s">
        <v>1238</v>
      </c>
      <c r="G9" s="162">
        <v>46357</v>
      </c>
    </row>
    <row r="10" spans="2:7">
      <c r="B10" s="161" t="s">
        <v>1239</v>
      </c>
      <c r="C10" s="161">
        <v>265193</v>
      </c>
      <c r="D10" s="161" t="s">
        <v>1240</v>
      </c>
      <c r="E10" s="161" t="s">
        <v>791</v>
      </c>
      <c r="F10" s="161" t="s">
        <v>1071</v>
      </c>
      <c r="G10" s="161" t="s">
        <v>1241</v>
      </c>
    </row>
    <row r="11" spans="2:7">
      <c r="B11" s="161" t="s">
        <v>1242</v>
      </c>
      <c r="C11" s="161">
        <v>293716</v>
      </c>
      <c r="D11" s="161" t="s">
        <v>1243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1244</v>
      </c>
      <c r="C12" s="161">
        <v>257258</v>
      </c>
      <c r="D12" s="161" t="s">
        <v>1245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1246</v>
      </c>
      <c r="C13" s="161">
        <v>371147</v>
      </c>
      <c r="D13" s="161" t="s">
        <v>1247</v>
      </c>
      <c r="E13" s="161" t="s">
        <v>792</v>
      </c>
      <c r="F13" s="161" t="s">
        <v>128</v>
      </c>
      <c r="G13" s="161" t="s">
        <v>1241</v>
      </c>
    </row>
    <row r="14" spans="2:7">
      <c r="B14" s="161" t="s">
        <v>1248</v>
      </c>
      <c r="C14" s="161">
        <v>259230</v>
      </c>
      <c r="D14" s="161" t="s">
        <v>1249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1250</v>
      </c>
      <c r="C15" s="161">
        <v>370705</v>
      </c>
      <c r="D15" s="161"/>
      <c r="E15" s="161" t="s">
        <v>792</v>
      </c>
      <c r="F15" s="161" t="s">
        <v>128</v>
      </c>
      <c r="G15" s="161" t="s">
        <v>1241</v>
      </c>
    </row>
    <row r="16" spans="2:7">
      <c r="B16" s="161" t="s">
        <v>1251</v>
      </c>
      <c r="C16" s="161">
        <v>258542</v>
      </c>
      <c r="D16" s="161" t="s">
        <v>1252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1253</v>
      </c>
      <c r="C17" s="161">
        <v>257050</v>
      </c>
      <c r="D17" s="161" t="s">
        <v>1254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1256</v>
      </c>
      <c r="D4" s="163" t="s">
        <v>1257</v>
      </c>
      <c r="E4" s="163" t="s">
        <v>1258</v>
      </c>
      <c r="F4" s="160" t="s">
        <v>1259</v>
      </c>
      <c r="G4" s="163" t="s">
        <v>1260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1263</v>
      </c>
      <c r="G9" s="167" t="s">
        <v>1264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1261</v>
      </c>
      <c r="G10" s="167"/>
    </row>
    <row r="11" spans="2:7">
      <c r="B11" s="167" t="s">
        <v>1265</v>
      </c>
      <c r="C11" s="167">
        <v>9038</v>
      </c>
      <c r="D11" s="168">
        <v>46085</v>
      </c>
      <c r="E11" s="167">
        <v>10520</v>
      </c>
      <c r="F11" s="169" t="s">
        <v>1266</v>
      </c>
      <c r="G11" s="167"/>
    </row>
    <row r="12" spans="2:7">
      <c r="B12" s="167" t="s">
        <v>709</v>
      </c>
      <c r="C12" s="167" t="s">
        <v>1267</v>
      </c>
      <c r="D12" s="168">
        <v>46066</v>
      </c>
      <c r="E12" s="167">
        <v>9500</v>
      </c>
      <c r="F12" s="169" t="s">
        <v>1268</v>
      </c>
      <c r="G12" s="167"/>
    </row>
    <row r="13" spans="2:7">
      <c r="B13" s="167" t="s">
        <v>709</v>
      </c>
      <c r="C13" s="167" t="s">
        <v>1269</v>
      </c>
      <c r="D13" s="168">
        <v>46066</v>
      </c>
      <c r="E13" s="167">
        <v>10500</v>
      </c>
      <c r="F13" s="169" t="s">
        <v>1268</v>
      </c>
      <c r="G13" s="167"/>
    </row>
    <row r="14" spans="2:7">
      <c r="B14" s="167" t="s">
        <v>709</v>
      </c>
      <c r="C14" s="167" t="s">
        <v>1270</v>
      </c>
      <c r="D14" s="168">
        <v>46066</v>
      </c>
      <c r="E14" s="167">
        <v>9000</v>
      </c>
      <c r="F14" s="169" t="s">
        <v>1268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946</v>
      </c>
      <c r="D2" s="76" t="s">
        <v>948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 t="str">
        <f>IF(SP_SUL!B152="","*",SP_SUL!B152)</f>
        <v>*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 t="str">
        <f>IF(SP_SUL!B153="","*",SP_SUL!B153)</f>
        <v>*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 t="str">
        <f>IF(SP_SUL!B154="","*",SP_SUL!B154)</f>
        <v>*</v>
      </c>
      <c r="D151" s="94" t="str">
        <f>IF(SP_SUL!D154="","*",SP_SUL!D154)</f>
        <v>ROBSON (TF-701)</v>
      </c>
      <c r="E151" s="94" t="str">
        <f>IF(SP_SUL!H154="","*",SP_SUL!H154)</f>
        <v>ZXP189</v>
      </c>
      <c r="F151" s="100" t="str">
        <f>IF(SP_SUL!M154="","*",SP_SUL!M154)</f>
        <v>ZXP-ZFY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1279</v>
      </c>
      <c r="V1" s="226"/>
      <c r="W1" s="226"/>
    </row>
    <row r="2" spans="1:23" ht="15" customHeight="1">
      <c r="A2" s="87" t="s">
        <v>1280</v>
      </c>
      <c r="B2" s="87" t="s">
        <v>1281</v>
      </c>
      <c r="C2" s="87" t="s">
        <v>376</v>
      </c>
      <c r="D2" s="88" t="s">
        <v>961</v>
      </c>
      <c r="E2" s="88" t="s">
        <v>4</v>
      </c>
      <c r="F2" s="88" t="s">
        <v>1282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1283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0.20833333333333334</v>
      </c>
      <c r="R148" s="145" t="str">
        <f>IF(SP_SUL!Q151="","*",CONCATENATE(SP_SUL!Q151," ",SP_SUL!R151))</f>
        <v>2500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 t="str">
        <f>IF(SP_SUL!B152="","*",SP_SUL!B152)</f>
        <v>*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8.3333333333333329E-2</v>
      </c>
      <c r="R149" s="145" t="str">
        <f>IF(SP_SUL!Q152="","*",CONCATENATE(SP_SUL!Q152," ",SP_SUL!R152))</f>
        <v>30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 t="str">
        <f>IF(SP_SUL!B153="","*",SP_SUL!B153)</f>
        <v>*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8.3333333333333329E-2</v>
      </c>
      <c r="R150" s="145" t="str">
        <f>IF(SP_SUL!Q153="","*",CONCATENATE(SP_SUL!Q153," ",SP_SUL!R153))</f>
        <v>30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 t="str">
        <f>IF(SP_SUL!B154="","*",SP_SUL!B154)</f>
        <v>*</v>
      </c>
      <c r="G151" s="145" t="str">
        <f>IF(SP_SUL!D154="","*",SP_SUL!D154)</f>
        <v>ROBSON (TF-701)</v>
      </c>
      <c r="H151" s="145" t="str">
        <f>IF(SP_SUL!F154="","*",SP_SUL!F154)</f>
        <v>LIMPEZA LASTRO</v>
      </c>
      <c r="I151" s="145" t="str">
        <f>IF(SP_SUL!H154="","*",SP_SUL!H154)</f>
        <v>ZXP189</v>
      </c>
      <c r="J151" s="145" t="str">
        <f>IF(SP_SUL!I154="","*",SP_SUL!I154)</f>
        <v>-</v>
      </c>
      <c r="K151" s="139" t="str">
        <f>IF(SP_SUL!M154="","*",SP_SUL!M154)</f>
        <v>ZXP-ZFY</v>
      </c>
      <c r="L151" s="139" t="str">
        <f>IF(SP_SUL!N154="","*",SP_SUL!N154)</f>
        <v>ZXP189</v>
      </c>
      <c r="M151" s="140">
        <f>IF(SP_SUL!J154="","*",SP_SUL!J154)</f>
        <v>56</v>
      </c>
      <c r="N151" s="144">
        <f>IF(SP_SUL!K154="","*",SP_SUL!K154)</f>
        <v>187.58</v>
      </c>
      <c r="O151" s="144" t="str">
        <f>IF(SP_SUL!L154="","*",SP_SUL!L154)</f>
        <v>-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15 M</v>
      </c>
      <c r="S151" s="145" t="str">
        <f>IF(SP_SUL!V154="","*",SP_SUL!V154)</f>
        <v>Robson</v>
      </c>
      <c r="T151" s="145" t="str">
        <f>IF(SP_SUL!W154="","*",SP_SUL!W154)</f>
        <v>Limpeza de Lastro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1284</v>
      </c>
      <c r="D5" s="228"/>
      <c r="E5" s="228"/>
      <c r="F5" s="228"/>
      <c r="G5" s="228"/>
      <c r="H5" s="228"/>
      <c r="I5" s="228"/>
      <c r="J5" s="229"/>
      <c r="K5" s="230" t="s">
        <v>1285</v>
      </c>
      <c r="L5" s="231"/>
      <c r="M5" s="231"/>
      <c r="N5" s="231"/>
      <c r="O5" s="232" t="s">
        <v>1286</v>
      </c>
      <c r="P5" s="233"/>
    </row>
    <row r="6" spans="1:16" s="74" customFormat="1" ht="15" customHeight="1">
      <c r="A6" s="66" t="s">
        <v>1282</v>
      </c>
      <c r="B6" s="75" t="s">
        <v>1281</v>
      </c>
      <c r="C6" s="76" t="s">
        <v>961</v>
      </c>
      <c r="D6" s="77" t="s">
        <v>962</v>
      </c>
      <c r="E6" s="76" t="s">
        <v>1287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1288</v>
      </c>
      <c r="M6" s="80" t="s">
        <v>576</v>
      </c>
      <c r="N6" s="81" t="s">
        <v>956</v>
      </c>
      <c r="O6" s="158" t="s">
        <v>999</v>
      </c>
      <c r="P6" s="133" t="s">
        <v>1289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Em intervalo das 10h15 até 11h15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Em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Em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Atraso na solicitação da MC1, devido liberação de avaria, MC1 11h07 / Previsão de faixa após i30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0.20833333333333334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8.3333333333333329E-2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8.3333333333333329E-2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ROBSON (TF-701)</v>
      </c>
      <c r="F154" s="83" t="str">
        <f>IF(SP_SUL!H154="","*",SP_SUL!H154)</f>
        <v>ZXP189</v>
      </c>
      <c r="G154" s="83" t="str">
        <f>IF(SP_SUL!M154="","*",SP_SUL!M154)</f>
        <v>ZXP-ZFY</v>
      </c>
      <c r="H154" s="116">
        <f>IF(SP_SUL!K154="","*",SP_SUL!K154)</f>
        <v>187.58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ZXP189</v>
      </c>
      <c r="L154" s="83" t="str">
        <f>IF(SP_SUL!AM154="","*",SP_SUL!AM154)</f>
        <v>ZXP-ZFY</v>
      </c>
      <c r="M154" s="83">
        <f>IF(SP_SUL!AP154="","*",SP_SUL!AP154)</f>
        <v>187.58</v>
      </c>
      <c r="N154" s="83" t="str">
        <f>IF(SP_SUL!AM154="","*",SP_SUL!AM154)</f>
        <v>ZXP-ZFY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2026-03-04T16:28:05Z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