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907" documentId="8_{B6337239-1A00-434D-AAD0-422EA1FEB5AE}" xr6:coauthVersionLast="47" xr6:coauthVersionMax="47" xr10:uidLastSave="{98512B33-3AC5-455E-A395-8E0901B493D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4" i="1" l="1" a="1"/>
  <c r="M234" i="1" s="1"/>
  <c r="N234" i="1" a="1"/>
  <c r="N234" i="1" s="1"/>
  <c r="M235" i="1" a="1"/>
  <c r="M235" i="1" s="1"/>
  <c r="N235" i="1" a="1"/>
  <c r="N235" i="1" s="1"/>
  <c r="M236" i="1" a="1"/>
  <c r="M236" i="1" s="1"/>
  <c r="N236" i="1" a="1"/>
  <c r="N236" i="1" s="1"/>
  <c r="M237" i="1" a="1"/>
  <c r="M237" i="1" s="1"/>
  <c r="M238" i="1" a="1"/>
  <c r="M238" i="1" s="1"/>
  <c r="N238" i="1" a="1"/>
  <c r="N238" i="1" s="1"/>
  <c r="M239" i="1" a="1"/>
  <c r="M239" i="1" s="1"/>
  <c r="N239" i="1" a="1"/>
  <c r="N239" i="1" s="1"/>
  <c r="M240" i="1" a="1"/>
  <c r="M240" i="1" s="1"/>
  <c r="N240" i="1" a="1"/>
  <c r="N240" i="1" s="1"/>
  <c r="N228" i="1" a="1"/>
  <c r="N228" i="1"/>
  <c r="N229" i="1" a="1"/>
  <c r="N229" i="1"/>
  <c r="N230" i="1" a="1"/>
  <c r="N230" i="1"/>
  <c r="N231" i="1" a="1"/>
  <c r="N231" i="1"/>
  <c r="M228" i="1" a="1"/>
  <c r="M228" i="1"/>
  <c r="M229" i="1" a="1"/>
  <c r="M229" i="1"/>
  <c r="M230" i="1" a="1"/>
  <c r="M230" i="1"/>
  <c r="N253" i="1" a="1"/>
  <c r="N253" i="1"/>
  <c r="N252" i="1" a="1"/>
  <c r="N252" i="1"/>
  <c r="N251" i="1" a="1"/>
  <c r="N251" i="1"/>
  <c r="N250" i="1" a="1"/>
  <c r="N250" i="1"/>
  <c r="N249" i="1" a="1"/>
  <c r="N249" i="1"/>
  <c r="N248" i="1" a="1"/>
  <c r="N248" i="1"/>
  <c r="N247" i="1" a="1"/>
  <c r="N247" i="1"/>
  <c r="N246" i="1" a="1"/>
  <c r="N246" i="1"/>
  <c r="N245" i="1" a="1"/>
  <c r="N245" i="1"/>
  <c r="N244" i="1" a="1"/>
  <c r="N244" i="1"/>
  <c r="N243" i="1" a="1"/>
  <c r="N243" i="1"/>
  <c r="N233" i="1" a="1"/>
  <c r="N233" i="1"/>
  <c r="M233" i="1" a="1"/>
  <c r="M233" i="1"/>
  <c r="N222" i="1" a="1"/>
  <c r="N222" i="1"/>
  <c r="M222" i="1" a="1"/>
  <c r="M222" i="1"/>
  <c r="N221" i="1" a="1"/>
  <c r="N221" i="1"/>
  <c r="M221" i="1" a="1"/>
  <c r="M221" i="1"/>
  <c r="N219" i="1" a="1"/>
  <c r="N219" i="1"/>
  <c r="M219" i="1" a="1"/>
  <c r="M219" i="1"/>
  <c r="N220" i="1" a="1"/>
  <c r="N220" i="1"/>
  <c r="M220" i="1" a="1"/>
  <c r="M220" i="1"/>
  <c r="N218" i="1" a="1"/>
  <c r="N218" i="1"/>
  <c r="M218" i="1" a="1"/>
  <c r="M218" i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AN243" i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4" i="12"/>
  <c r="K319" i="12"/>
  <c r="K316" i="12"/>
  <c r="K314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9" i="11"/>
  <c r="M310" i="11"/>
  <c r="M312" i="11"/>
  <c r="K317" i="11"/>
  <c r="K320" i="11"/>
  <c r="M322" i="11"/>
  <c r="K323" i="11"/>
  <c r="M324" i="11"/>
  <c r="K330" i="11"/>
  <c r="M340" i="11"/>
  <c r="K344" i="11"/>
  <c r="M344" i="11"/>
  <c r="K348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12" i="12" l="1"/>
  <c r="L318" i="12"/>
  <c r="L330" i="12"/>
  <c r="K332" i="12"/>
  <c r="L322" i="12"/>
  <c r="L315" i="12"/>
  <c r="K322" i="12"/>
  <c r="L321" i="12"/>
  <c r="AJ242" i="1"/>
  <c r="AJ241" i="1"/>
  <c r="AJ231" i="1"/>
  <c r="AJ226" i="1"/>
  <c r="AJ225" i="1"/>
  <c r="L364" i="12"/>
  <c r="AJ240" i="1"/>
  <c r="AJ239" i="1"/>
  <c r="AJ238" i="1"/>
  <c r="AJ233" i="1"/>
  <c r="AJ232" i="1"/>
  <c r="AJ230" i="1"/>
  <c r="AJ229" i="1"/>
  <c r="AJ228" i="1"/>
  <c r="AJ227" i="1"/>
  <c r="AJ237" i="1"/>
  <c r="AJ236" i="1"/>
  <c r="AJ235" i="1"/>
  <c r="AJ234" i="1"/>
  <c r="AJ224" i="1"/>
  <c r="L384" i="12"/>
  <c r="L363" i="12"/>
  <c r="L347" i="12"/>
  <c r="AJ222" i="1"/>
  <c r="AJ221" i="1"/>
  <c r="AJ220" i="1"/>
  <c r="AJ218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<sst xmlns="http://schemas.openxmlformats.org/spreadsheetml/2006/main" count="6919" uniqueCount="1359">
  <si>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</si>
  <si>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</si>
  <si>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</si>
  <si>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</si>
  <si>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</si>
  <si>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</si>
  <si>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</si>
  <si>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</si>
  <si>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</si>
  <si>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</si>
  <si>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</si>
  <si>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</si>
  <si>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</si>
  <si>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</si>
  <si>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</si>
  <si>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</si>
  <si>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</si>
  <si>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</si>
  <si>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</si>
  <si>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</si>
  <si>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</si>
  <si>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</si>
  <si>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</si>
  <si>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</si>
  <si>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</si>
  <si>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</si>
  <si>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</si>
  <si>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</si>
  <si>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</si>
  <si>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</si>
  <si>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</si>
  <si>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</si>
  <si>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</si>
  <si>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</si>
  <si>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</si>
  <si>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</si>
  <si>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</si>
  <si>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</si>
  <si>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</si>
  <si>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</si>
  <si>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</si>
  <si>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</si>
  <si>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</si>
  <si>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</si>
  <si>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</si>
  <si>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</si>
  <si>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</si>
  <si>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</si>
  <si>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</si>
  <si>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</si>
  <si>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</si>
  <si>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</si>
  <si>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</si>
  <si>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</si>
  <si>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</si>
  <si>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</si>
  <si>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</si>
  <si>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</si>
  <si>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</si>
  <si>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</si>
  <si>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</si>
  <si>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</si>
  <si>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</si>
  <si>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</si>
  <si>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</si>
  <si>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</si>
  <si>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</si>
  <si>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</si>
  <si>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</si>
  <si>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</si>
  <si>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</si>
  <si>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</si>
  <si>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</si>
  <si>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</si>
  <si>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</si>
  <si>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</si>
  <si>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</si>
  <si>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</si>
  <si>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</si>
  <si>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</si>
  <si>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</si>
  <si>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</si>
  <si>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</si>
  <si>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</si>
  <si>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</si>
  <si>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</si>
  <si>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</si>
  <si>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</si>
  <si>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</si>
  <si>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</si>
  <si>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</si>
  <si>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</si>
  <si>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</si>
  <si>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</si>
  <si>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</si>
  <si>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</si>
  <si>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</si>
  <si>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</si>
  <si>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</si>
  <si>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</si>
  <si>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</si>
  <si>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</si>
  <si>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</si>
  <si>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</si>
  <si>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</si>
  <si>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</si>
  <si>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</si>
  <si>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</si>
  <si>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</si>
  <si>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</si>
  <si>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</si>
  <si>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</si>
  <si>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</si>
  <si>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</si>
  <si>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</si>
  <si>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</si>
  <si>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</si>
  <si>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</si>
  <si>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</si>
  <si>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</si>
  <si>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</si>
  <si>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</si>
  <si>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</si>
  <si>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</si>
  <si>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</si>
  <si>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</si>
  <si>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</si>
  <si>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</si>
  <si>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</si>
  <si>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</si>
  <si>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</si>
  <si>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</si>
  <si>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</si>
  <si>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</si>
  <si>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</si>
  <si>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</si>
  <si>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</si>
  <si>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</si>
  <si>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</si>
  <si>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</si>
  <si>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</si>
  <si>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</si>
  <si>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</si>
  <si>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</si>
  <si>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</si>
  <si>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</si>
  <si>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</si>
  <si>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</si>
  <si>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</si>
  <si>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</si>
  <si>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</si>
  <si>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</si>
  <si>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</si>
  <si>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</si>
  <si>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</si>
  <si>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</si>
  <si>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</si>
  <si>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</si>
  <si>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</si>
  <si>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</si>
  <si>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</si>
  <si>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</si>
  <si>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</si>
  <si>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</si>
  <si>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</si>
  <si>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</si>
  <si>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</si>
  <si>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</si>
  <si>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</si>
  <si>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</si>
  <si>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</si>
  <si>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</si>
  <si>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</si>
  <si>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</si>
  <si>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</si>
  <si>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</si>
  <si>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</si>
  <si>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</si>
  <si>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</si>
  <si>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</si>
  <si>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</si>
  <si>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</si>
  <si>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</si>
  <si>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</si>
  <si>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</si>
  <si>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</si>
  <si>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</si>
  <si>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</si>
  <si>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</si>
  <si>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</si>
  <si>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</si>
  <si>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</si>
  <si>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</si>
  <si>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</si>
  <si>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</si>
  <si>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</si>
  <si>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</si>
  <si>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</si>
  <si>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</si>
  <si>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</si>
  <si>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</si>
  <si>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</si>
  <si>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</si>
  <si>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</si>
  <si>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</si>
  <si>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</si>
  <si>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</si>
  <si>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</si>
  <si>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</si>
  <si>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</si>
  <si>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</si>
  <si>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</si>
  <si>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</si>
  <si>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</si>
  <si>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</si>
  <si>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</si>
  <si>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</si>
  <si>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</si>
  <si>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</si>
  <si>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</si>
  <si>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</si>
  <si>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</si>
  <si>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</si>
  <si>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</si>
  <si>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</si>
  <si>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</si>
  <si>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</si>
  <si>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</si>
  <si>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</si>
  <si>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</si>
  <si>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</si>
  <si>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</si>
  <si>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</si>
  <si>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</si>
  <si>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</si>
  <si>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</si>
  <si>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</si>
  <si>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</si>
  <si>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</si>
  <si>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</si>
  <si>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</si>
  <si>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</si>
  <si>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</si>
  <si>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</si>
  <si>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</si>
  <si>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</si>
  <si>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</si>
  <si>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</si>
  <si>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</si>
  <si>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</si>
  <si>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</si>
  <si>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</si>
  <si>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</si>
  <si>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</si>
  <si>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</si>
  <si>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</si>
  <si>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</si>
  <si>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</si>
  <si>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</si>
  <si>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</si>
  <si>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</si>
  <si>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</si>
  <si>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</si>
  <si>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</si>
  <si>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</si>
  <si>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</si>
  <si>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</si>
  <si>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</si>
  <si>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</si>
  <si>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</si>
  <si>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</si>
  <si>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</si>
  <si>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</si>
  <si>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</si>
  <si>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</si>
  <si>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</si>
  <si>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</si>
  <si>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</si>
  <si>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</si>
  <si>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</si>
  <si>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</si>
  <si>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</si>
  <si>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</si>
  <si>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</si>
  <si>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</si>
  <si>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</si>
  <si>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</si>
  <si>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</si>
  <si>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</si>
  <si>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</si>
  <si>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</si>
  <si>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</si>
  <si>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</si>
  <si>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</si>
  <si>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</si>
  <si>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</si>
  <si>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</si>
  <si>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</si>
  <si>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</si>
  <si>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</si>
  <si>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</si>
  <si>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</si>
  <si>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</si>
  <si>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</si>
  <si>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</si>
  <si>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</si>
  <si>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</si>
  <si>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</si>
  <si>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</si>
  <si>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</si>
  <si>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</si>
  <si>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</si>
  <si>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</si>
  <si>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</si>
  <si>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</si>
  <si>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</si>
  <si>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</si>
  <si>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</si>
  <si>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</si>
  <si>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</si>
  <si>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</si>
  <si>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</si>
  <si>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</si>
  <si>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</si>
  <si>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</si>
  <si>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</si>
  <si>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</si>
  <si>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</si>
  <si>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</si>
  <si>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</si>
  <si>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</si>
  <si>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</si>
  <si>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</si>
  <si>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</si>
  <si>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</si>
  <si>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</si>
  <si>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</si>
  <si>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</si>
  <si>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</si>
  <si>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</si>
  <si>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</si>
  <si>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</si>
  <si>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</si>
  <si>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</si>
  <si>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</si>
  <si>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</si>
  <si>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</si>
  <si>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</si>
  <si>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</si>
  <si>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</si>
  <si>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</si>
  <si>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</si>
  <si>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</si>
  <si>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</si>
  <si>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</si>
  <si>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</si>
  <si>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</si>
  <si>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</si>
  <si>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</si>
  <si>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</si>
  <si>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</si>
  <si>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</si>
  <si>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</si>
  <si>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</si>
  <si>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</si>
  <si>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</si>
  <si>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</si>
  <si>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</si>
  <si>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</si>
  <si>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</si>
  <si>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</si>
  <si>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</si>
  <si>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</si>
  <si>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</si>
  <si>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</si>
  <si>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</si>
  <si>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</si>
  <si>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</si>
  <si>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</si>
  <si>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</si>
  <si>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</si>
  <si>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</si>
  <si>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</si>
  <si>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</si>
  <si>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</si>
  <si>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</si>
  <si>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</si>
  <si>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</si>
  <si>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</si>
  <si>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</si>
  <si>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</si>
  <si>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</si>
  <si>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</si>
  <si>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</si>
  <si>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</si>
  <si>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</si>
  <si>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</si>
  <si>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</si>
  <si>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</si>
  <si>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</si>
  <si>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</si>
  <si>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</si>
  <si>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</si>
  <si>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</si>
  <si>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</si>
  <si>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</si>
  <si>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</si>
  <si>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</si>
  <si>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</si>
  <si>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</si>
  <si>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</si>
  <si>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</si>
  <si>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</si>
  <si>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</si>
  <si>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</si>
  <si>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</si>
  <si>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</si>
  <si>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</si>
  <si>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</si>
  <si>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</si>
  <si>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</si>
  <si>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</si>
  <si>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</si>
  <si>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</si>
  <si>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</si>
  <si>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</si>
  <si>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</si>
  <si>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</si>
  <si>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</si>
  <si>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</si>
  <si>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</si>
  <si>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</si>
  <si>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</si>
  <si>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</si>
  <si>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</si>
  <si>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</si>
  <si>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</si>
  <si>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</si>
  <si>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</si>
  <si>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</si>
  <si>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</si>
  <si>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</si>
  <si>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</si>
  <si>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</si>
  <si>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</si>
  <si>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</si>
  <si>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</si>
  <si>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</si>
  <si>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</si>
  <si>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</si>
  <si>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</si>
  <si>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</si>
  <si>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</si>
  <si>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</si>
  <si>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</si>
  <si>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</si>
  <si>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</si>
  <si>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</si>
  <si>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</si>
  <si>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</si>
  <si>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</si>
  <si>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</si>
  <si>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</si>
  <si>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</si>
  <si>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</si>
  <si>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</si>
  <si>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</si>
  <si>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</si>
  <si>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</si>
  <si>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</si>
  <si>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</si>
  <si>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</si>
  <si>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</si>
  <si>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</si>
  <si>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</si>
  <si>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</si>
  <si>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</si>
  <si>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</si>
  <si>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</si>
  <si>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</si>
  <si>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</si>
  <si>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</si>
  <si>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</si>
  <si>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</si>
  <si>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</si>
  <si>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</si>
  <si>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</si>
  <si>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</si>
  <si>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</si>
  <si>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</si>
  <si>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</si>
  <si>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</si>
  <si>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</si>
  <si>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</si>
  <si>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</si>
  <si>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</si>
  <si>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</si>
  <si>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</si>
  <si>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</si>
  <si>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</si>
  <si>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</si>
  <si>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</si>
  <si>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</si>
  <si>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</si>
  <si>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</si>
  <si>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</si>
  <si>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</si>
  <si>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</si>
  <si>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</si>
  <si>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</si>
  <si>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</si>
  <si>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</si>
  <si>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</si>
  <si>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</si>
  <si>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</si>
  <si>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</si>
  <si>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</si>
  <si>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</si>
  <si>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</si>
  <si>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</si>
  <si>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</si>
  <si>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</si>
  <si>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</si>
  <si>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</si>
  <si>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</si>
  <si>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</si>
  <si>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</si>
  <si>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</si>
  <si>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</si>
  <si>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</si>
  <si>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</si>
  <si>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</si>
  <si>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</si>
  <si>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</si>
  <si>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</si>
  <si>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</si>
  <si>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</si>
  <si>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</si>
  <si>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</si>
  <si>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</si>
  <si>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</si>
  <si>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</si>
  <si>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</si>
  <si>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</si>
  <si>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</si>
  <si>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</si>
  <si>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</si>
  <si>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</si>
  <si>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</si>
  <si>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</si>
  <si>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</si>
  <si>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</si>
  <si>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</si>
  <si>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</si>
  <si>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</si>
  <si>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</si>
  <si>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</si>
  <si>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</si>
  <si>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</si>
  <si>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</si>
  <si>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</si>
  <si>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</si>
  <si>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</si>
  <si>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</si>
  <si>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</si>
  <si>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</si>
  <si>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</si>
  <si>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</si>
  <si>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</si>
  <si>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</si>
  <si>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</si>
  <si>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</si>
  <si>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</si>
  <si>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</si>
  <si>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</si>
  <si>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</si>
  <si>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</si>
  <si>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</si>
  <si>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</si>
  <si>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</si>
  <si>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</si>
  <si>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</si>
  <si>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</si>
  <si>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</si>
  <si>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</si>
  <si>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</si>
  <si>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</si>
  <si>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</si>
  <si>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</si>
  <si>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</si>
  <si>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</si>
  <si>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</si>
  <si>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</si>
  <si>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</si>
  <si>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</si>
  <si>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</si>
  <si>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</si>
  <si>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</si>
  <si>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</si>
  <si>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</si>
  <si>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</si>
  <si>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</si>
  <si>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</si>
  <si>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</si>
  <si>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</si>
  <si>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</si>
  <si>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</si>
  <si>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</si>
  <si>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</si>
  <si>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</si>
  <si>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</si>
  <si>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</si>
  <si>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</si>
  <si>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</si>
  <si>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</si>
  <si>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</si>
  <si>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</si>
  <si>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</si>
  <si>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</si>
  <si>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</si>
  <si>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</si>
  <si>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</si>
  <si>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</si>
  <si>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</si>
  <si>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</si>
  <si>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</si>
  <si>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</si>
  <si>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</si>
  <si>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</si>
  <si>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</si>
  <si>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</si>
  <si>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</si>
  <si>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</si>
  <si>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</si>
  <si>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</si>
  <si>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</si>
  <si>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</si>
  <si>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</si>
  <si>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</si>
  <si>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</si>
  <si>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</si>
  <si>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</si>
  <si>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</si>
  <si>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</si>
  <si>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</si>
  <si>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</si>
  <si>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</si>
  <si>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</si>
  <si>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</si>
  <si>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</si>
  <si>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</si>
  <si>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</si>
  <si>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</si>
  <si>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</si>
  <si>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</si>
  <si>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</si>
  <si>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</si>
  <si>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</si>
  <si>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</si>
  <si>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</si>
  <si>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</si>
  <si>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</si>
  <si>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</si>
  <si>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</si>
  <si>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</si>
  <si>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</si>
  <si>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</si>
  <si>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</si>
  <si>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</si>
  <si>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</si>
  <si>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</si>
  <si>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</si>
  <si>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</si>
  <si>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</si>
  <si>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</si>
  <si>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</si>
  <si>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</si>
  <si>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</si>
  <si>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</si>
  <si>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</si>
  <si>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</si>
  <si>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</si>
  <si>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</si>
  <si>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</si>
  <si>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</si>
  <si>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</si>
  <si>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</si>
  <si>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</si>
  <si>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</si>
  <si>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</si>
  <si>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</si>
  <si>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</si>
  <si>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</si>
  <si>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</si>
  <si>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</si>
  <si>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</si>
  <si>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</si>
  <si>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</si>
  <si>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</si>
  <si>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</si>
  <si>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</si>
  <si>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</si>
  <si>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</si>
  <si>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</si>
  <si>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</si>
  <si>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</si>
  <si>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</si>
  <si>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</si>
  <si>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</si>
  <si>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</si>
  <si>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</si>
  <si>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</si>
  <si>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</si>
  <si>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</si>
  <si>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</si>
  <si>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</si>
  <si>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</si>
  <si>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</si>
  <si>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</si>
  <si>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</si>
  <si>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</si>
  <si>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</si>
  <si>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</si>
  <si>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</si>
  <si>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</si>
  <si>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</si>
  <si>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</si>
  <si>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</si>
  <si>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</si>
  <si>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</si>
  <si>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</si>
  <si>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</si>
  <si>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</si>
  <si>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</si>
  <si>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</si>
  <si>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</si>
  <si>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</si>
  <si>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</si>
  <si>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</si>
  <si>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</si>
  <si>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</si>
  <si>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</si>
  <si>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</si>
  <si>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</si>
  <si>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</si>
  <si>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</si>
  <si>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</si>
  <si>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</si>
  <si>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</si>
  <si>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</si>
  <si>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</si>
  <si>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</si>
  <si>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</si>
  <si>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</si>
  <si>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</si>
  <si>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</si>
  <si>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</si>
  <si>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</si>
  <si>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</si>
  <si>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</si>
  <si>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</si>
  <si>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</si>
  <si>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</si>
  <si>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</si>
  <si>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</si>
  <si>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</si>
  <si>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</si>
  <si>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</si>
  <si>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</si>
  <si>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</si>
  <si>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</si>
  <si>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</si>
  <si>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</si>
  <si>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</si>
  <si>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</si>
  <si>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</si>
  <si>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</si>
  <si>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</si>
  <si>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</si>
  <si>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</si>
  <si>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</si>
  <si>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</si>
  <si>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</si>
  <si>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</si>
  <si>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</si>
  <si>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</si>
  <si>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</si>
  <si>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</si>
  <si>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</si>
  <si>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</si>
  <si>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</si>
  <si>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</si>
  <si>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</si>
  <si>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</si>
  <si>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</si>
  <si>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</si>
  <si>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</si>
  <si>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</si>
  <si>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</si>
  <si>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</si>
  <si>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</si>
  <si>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</si>
  <si>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</si>
  <si>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</si>
  <si>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</si>
  <si>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</si>
  <si>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</si>
  <si>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</si>
  <si>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</si>
  <si>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</si>
  <si>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</si>
  <si>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</si>
  <si>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</si>
  <si>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</si>
  <si>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</si>
  <si>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</si>
  <si>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</si>
  <si>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</si>
  <si>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</si>
  <si>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</si>
  <si>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</si>
  <si>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</si>
  <si>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</si>
  <si>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</si>
  <si>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</si>
  <si>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</si>
  <si>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</si>
  <si>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</si>
  <si>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</si>
  <si>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</si>
  <si>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</si>
  <si>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</si>
  <si>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</si>
  <si>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</si>
  <si>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</si>
  <si>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</si>
  <si>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</si>
  <si>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</si>
  <si>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</si>
  <si>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</si>
  <si>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</si>
  <si>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</si>
  <si>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</si>
  <si>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</si>
  <si>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</si>
  <si>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</si>
  <si>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</si>
  <si>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</si>
  <si>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</si>
  <si>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</si>
  <si>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</si>
  <si>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</si>
  <si>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</si>
  <si>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</si>
  <si>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</si>
  <si>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</si>
  <si>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</si>
  <si>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</si>
  <si>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</si>
  <si>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</si>
  <si>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</si>
  <si>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</si>
  <si>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</si>
  <si>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</si>
  <si>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</si>
  <si>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</si>
  <si>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</si>
  <si>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</si>
  <si>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</si>
  <si>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</si>
  <si>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</si>
  <si>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</si>
  <si>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</si>
  <si>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</si>
  <si>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</si>
  <si>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</si>
  <si>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</si>
  <si>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</si>
  <si>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</si>
  <si>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</si>
  <si>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</si>
  <si>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</si>
  <si>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</si>
  <si>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</si>
  <si>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</si>
  <si>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</si>
  <si>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</si>
  <si>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</si>
  <si>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</si>
  <si>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</si>
  <si>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</si>
  <si>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</si>
  <si>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</si>
  <si>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</si>
  <si>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</si>
  <si>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</si>
  <si>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</si>
  <si>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</si>
  <si>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</si>
  <si>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</si>
  <si>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</si>
  <si>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</si>
  <si>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</si>
  <si>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</si>
  <si>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</si>
  <si>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</si>
  <si>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</si>
  <si>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</si>
  <si>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</si>
  <si>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</si>
  <si>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</si>
  <si>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</si>
  <si>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</si>
  <si>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</si>
  <si>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</si>
  <si>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</si>
  <si>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</si>
  <si>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</si>
  <si>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</si>
  <si>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</si>
  <si>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</si>
  <si>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</si>
  <si>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</si>
  <si>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</si>
  <si>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</si>
  <si>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</si>
  <si>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</si>
  <si>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</si>
  <si>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</si>
  <si>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</si>
  <si>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</si>
  <si>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</si>
  <si>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</si>
  <si>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</si>
  <si>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</si>
  <si>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</si>
  <si>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</si>
  <si>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</si>
  <si>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</si>
  <si>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</si>
  <si>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</si>
  <si>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</si>
  <si>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</si>
  <si>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</si>
  <si>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</si>
  <si>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</si>
  <si>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</si>
  <si>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</si>
  <si>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</si>
  <si>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</si>
  <si>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</si>
  <si>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</si>
  <si>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</si>
  <si>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</si>
  <si>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</si>
  <si>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</si>
  <si>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</si>
  <si>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</si>
  <si>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</si>
  <si>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</si>
  <si>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</si>
  <si>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</si>
  <si>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</si>
  <si>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</si>
  <si>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</si>
  <si>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</si>
  <si>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</si>
  <si>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</si>
  <si>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</si>
  <si>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</si>
  <si>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</si>
  <si>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</si>
  <si>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</si>
  <si>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</si>
  <si>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</si>
  <si>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</si>
  <si>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</si>
  <si>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</si>
  <si>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</si>
  <si>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</si>
  <si>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</si>
  <si>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</si>
  <si>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</si>
  <si>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</si>
  <si>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</si>
  <si>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</si>
  <si>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</si>
  <si>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</si>
  <si>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</si>
  <si>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</si>
  <si>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</si>
  <si>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</si>
  <si>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</si>
  <si>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</si>
  <si>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</si>
  <si>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</si>
  <si>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</si>
  <si>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</si>
  <si>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</si>
  <si>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</si>
  <si>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</si>
  <si>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</si>
  <si>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</si>
  <si>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</si>
  <si>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</si>
  <si>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</si>
  <si>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</si>
  <si>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</si>
  <si>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</si>
  <si>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</si>
  <si>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</si>
  <si>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</si>
  <si>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</si>
  <si>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</si>
  <si>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</si>
  <si>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</si>
  <si>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</si>
  <si>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</si>
  <si>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</si>
  <si>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</si>
  <si>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</si>
  <si>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</si>
  <si>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</si>
  <si>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</si>
  <si>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</si>
  <si>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</si>
  <si>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</si>
  <si>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</si>
  <si>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</si>
  <si>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</si>
  <si>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</si>
  <si>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</si>
  <si>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</si>
  <si>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</si>
  <si>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</si>
  <si>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</si>
  <si>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</si>
  <si>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</si>
  <si>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</si>
  <si>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</si>
  <si>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</si>
  <si>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</si>
  <si>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</si>
  <si>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</si>
  <si>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</si>
  <si>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</si>
  <si>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</si>
  <si>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</si>
  <si>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</si>
  <si>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</si>
  <si>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</si>
  <si>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</si>
  <si>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</si>
  <si>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</si>
  <si>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</si>
  <si>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</si>
  <si>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</si>
  <si>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</si>
  <si>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</si>
  <si>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</si>
  <si>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</si>
  <si>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</si>
  <si>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</si>
  <si>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</si>
  <si>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</si>
  <si>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</si>
  <si>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</si>
  <si>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</si>
  <si>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</si>
  <si>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</si>
  <si>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</si>
  <si>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</si>
  <si>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</si>
  <si>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</si>
  <si>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</si>
  <si>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</si>
  <si>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</si>
  <si>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</si>
  <si>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</si>
  <si>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</si>
  <si>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</si>
  <si>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</si>
  <si>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</si>
  <si>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</si>
  <si>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</si>
  <si>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</si>
  <si>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</si>
  <si>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</si>
  <si>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</si>
  <si>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</si>
  <si>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</si>
  <si>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</si>
  <si>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</si>
  <si>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</si>
  <si>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</si>
  <si>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</si>
  <si>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</si>
  <si>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</si>
  <si>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</si>
  <si>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</si>
  <si>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</si>
  <si>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</si>
  <si>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</si>
  <si>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</si>
  <si>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</si>
  <si>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</si>
  <si>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</si>
  <si>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</si>
  <si>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</si>
  <si>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</si>
  <si>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</si>
  <si>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</si>
  <si>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</si>
  <si>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</si>
  <si>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</si>
  <si>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</si>
  <si>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</si>
  <si>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</si>
  <si>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</si>
  <si>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</si>
  <si>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</si>
  <si>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</si>
  <si>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</si>
  <si>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</si>
  <si>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</si>
  <si>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</si>
  <si>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</si>
  <si>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</si>
  <si>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</si>
  <si>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</si>
  <si>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</si>
  <si>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</si>
  <si>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</si>
  <si>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</si>
  <si>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</si>
  <si>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</si>
  <si>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</si>
  <si>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</si>
  <si>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</si>
  <si>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</si>
  <si>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</si>
  <si>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</si>
  <si>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</si>
  <si>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</si>
  <si>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</si>
  <si>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</si>
  <si>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</si>
  <si>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</si>
  <si>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</si>
  <si>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</si>
  <si>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</si>
  <si>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</si>
  <si>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</si>
  <si>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</si>
  <si>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</si>
  <si>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</si>
  <si>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</si>
  <si>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</si>
  <si>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</si>
  <si>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</si>
  <si>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</si>
  <si>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</si>
  <si>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</si>
  <si>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</si>
  <si>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</si>
  <si>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</si>
  <si>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</si>
  <si>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</si>
  <si>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</si>
  <si>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</si>
  <si>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</si>
  <si>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</si>
  <si>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</si>
  <si>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</si>
  <si>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</si>
  <si>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</si>
  <si>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</si>
  <si>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</si>
  <si>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</si>
  <si>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</si>
  <si>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</si>
  <si>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</si>
  <si>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</si>
  <si>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</si>
  <si>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</si>
  <si>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</si>
  <si>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</si>
  <si>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</si>
  <si>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</si>
  <si>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</si>
  <si>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</si>
  <si>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</si>
  <si>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</si>
  <si>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</si>
  <si>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</si>
  <si>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</si>
  <si>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</si>
  <si>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</si>
  <si>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</si>
  <si>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</si>
  <si>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</si>
  <si>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</si>
  <si>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</si>
  <si>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</si>
  <si>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</si>
  <si>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</si>
  <si>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</si>
  <si>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</si>
  <si>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</si>
  <si>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</si>
  <si>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</si>
  <si>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</si>
  <si>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</si>
  <si>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</si>
  <si>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</si>
  <si>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</si>
  <si>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</si>
  <si>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</si>
  <si>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</si>
  <si>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</si>
  <si>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</si>
  <si>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</si>
  <si>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</si>
  <si>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</si>
  <si>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</si>
  <si>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</si>
  <si>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</si>
  <si>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</si>
  <si>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</si>
  <si>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</si>
  <si>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</si>
  <si>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</si>
  <si>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</si>
  <si>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</si>
  <si>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</si>
  <si>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</si>
  <si>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</si>
  <si>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</si>
  <si>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</si>
  <si>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</si>
  <si>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</si>
  <si>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</si>
  <si>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</si>
  <si>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</si>
  <si>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</si>
  <si>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</si>
  <si>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</si>
  <si>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</si>
  <si>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</si>
  <si>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</si>
  <si>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deslocamento para km de trabalho.</t>
  </si>
  <si>
    <t>NIVALDO</t>
  </si>
  <si>
    <t>Chuva / condições climáticas</t>
  </si>
  <si>
    <t>00:&gt;00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</si>
  <si>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</si>
  <si>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</si>
  <si>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</si>
  <si>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</si>
  <si>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</si>
  <si>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</si>
  <si>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</si>
  <si>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</si>
  <si>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</si>
  <si>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</si>
  <si>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</si>
  <si>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</si>
  <si>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</si>
  <si>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</si>
  <si>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</si>
  <si>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</si>
  <si>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</si>
  <si>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</si>
  <si>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</si>
  <si>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</si>
  <si>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Preparação para substituição de barra</t>
  </si>
  <si>
    <t>TP pronto 11h00 / Em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</si>
  <si>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</si>
  <si>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</si>
  <si>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</si>
  <si>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</si>
  <si>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</si>
  <si>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ZKEZGA-ZYU</t>
  </si>
  <si>
    <t>ZKEZGAZYU</t>
  </si>
  <si>
    <t>ZEM130-2</t>
  </si>
  <si>
    <t>Recolher dormente e jacaré sucata</t>
  </si>
  <si>
    <t xml:space="preserve">Deslocamento </t>
  </si>
  <si>
    <t>Execução de soldas - Condicionado à temperatura (sombra do intervalo Modernização).</t>
  </si>
  <si>
    <t>ZPT-ZPG-ZPT</t>
  </si>
  <si>
    <t>E41</t>
  </si>
  <si>
    <t>IBA</t>
  </si>
  <si>
    <t>ZTP</t>
  </si>
  <si>
    <t>IBA-ZPT</t>
  </si>
  <si>
    <t>IBAZPT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</si>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</sst>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J218" activePane="bottomRight" state="frozen"/>
      <selection pane="bottomRight" activeCell="B238" sqref="B238:B2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/>
      <c r="AT188" s="39"/>
      <c r="AU188" s="39"/>
      <c r="AV188" s="39"/>
      <c r="AW188" s="39"/>
      <c r="AX188" s="39"/>
      <c r="AY188" s="293">
        <f t="shared" si="19"/>
        <v>0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1</v>
      </c>
      <c r="BI188" s="17"/>
      <c r="BJ188" s="17" t="s">
        <v>1249</v>
      </c>
      <c r="BK188" s="17" t="s">
        <v>1250</v>
      </c>
      <c r="BL188" s="16"/>
      <c r="BM188" s="15"/>
      <c r="BN188" s="15"/>
      <c r="BO188" s="165"/>
      <c r="BP188" s="17"/>
      <c r="BQ188" s="13" t="str">
        <f t="shared" si="20"/>
        <v>Produção e Intervalo</v>
      </c>
      <c r="BR188" s="19">
        <f t="shared" si="21"/>
        <v>0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 t="s">
        <v>1253</v>
      </c>
      <c r="AT191" s="39">
        <v>0</v>
      </c>
      <c r="AU191" s="39"/>
      <c r="AV191" s="39"/>
      <c r="AW191" s="39"/>
      <c r="AX191" s="39"/>
      <c r="AY191" s="293" t="str">
        <f t="shared" si="19"/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1254</v>
      </c>
      <c r="BK191" s="17" t="s">
        <v>1255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1255</v>
      </c>
      <c r="BQ191" s="13" t="e">
        <f t="shared" si="20"/>
        <v>#VALUE!</v>
      </c>
      <c r="BR191" s="19" t="e">
        <f t="shared" si="21"/>
        <v>#VALUE!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 t="str">
        <f t="shared" si="19"/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1256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e">
        <f t="shared" si="20"/>
        <v>#VALUE!</v>
      </c>
      <c r="BR192" s="19" t="e">
        <f t="shared" si="21"/>
        <v>#VALUE!</v>
      </c>
      <c r="BS192" s="19">
        <f t="shared" si="22"/>
        <v>0</v>
      </c>
      <c r="BT192" s="225" t="str">
        <f t="shared" si="16"/>
        <v>CondiçõesClimáticaChuva</v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 t="str">
        <f t="shared" si="19"/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1257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e">
        <f t="shared" si="20"/>
        <v>#VALUE!</v>
      </c>
      <c r="BR195" s="19" t="e">
        <f t="shared" si="21"/>
        <v>#VALUE!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 t="str">
        <f t="shared" si="19"/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1257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e">
        <f t="shared" si="20"/>
        <v>#VALUE!</v>
      </c>
      <c r="BR196" s="19" t="e">
        <f t="shared" si="21"/>
        <v>#VALUE!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 t="str">
        <f t="shared" si="19"/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1257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e">
        <f t="shared" si="20"/>
        <v>#VALUE!</v>
      </c>
      <c r="BR197" s="19" t="e">
        <f t="shared" si="21"/>
        <v>#VALUE!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 t="str">
        <f t="shared" si="19"/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1257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e">
        <f t="shared" si="20"/>
        <v>#VALUE!</v>
      </c>
      <c r="BR198" s="19" t="e">
        <f t="shared" si="21"/>
        <v>#VALUE!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 t="str">
        <f t="shared" si="19"/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1258</v>
      </c>
      <c r="BK199" s="17" t="s">
        <v>1258</v>
      </c>
      <c r="BL199" s="16"/>
      <c r="BM199" s="15"/>
      <c r="BN199" s="15"/>
      <c r="BO199" s="165"/>
      <c r="BP199" s="17"/>
      <c r="BQ199" s="13" t="e">
        <f t="shared" si="20"/>
        <v>#VALUE!</v>
      </c>
      <c r="BR199" s="19" t="e">
        <f t="shared" si="21"/>
        <v>#VALUE!</v>
      </c>
      <c r="BS199" s="19">
        <f t="shared" si="22"/>
        <v>1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 t="str">
        <f t="shared" si="19"/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1256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e">
        <f t="shared" si="20"/>
        <v>#VALUE!</v>
      </c>
      <c r="BR201" s="19" t="e">
        <f t="shared" si="21"/>
        <v>#VALUE!</v>
      </c>
      <c r="BS201" s="19">
        <f t="shared" si="22"/>
        <v>0</v>
      </c>
      <c r="BT201" s="225" t="str">
        <f t="shared" si="16"/>
        <v>CondiçõesClimáticaChuva</v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0.58472222222222225</v>
      </c>
      <c r="AT205" s="39"/>
      <c r="AU205" s="39"/>
      <c r="AV205" s="39"/>
      <c r="AW205" s="39"/>
      <c r="AX205" s="39"/>
      <c r="AY205" s="293" t="str">
        <f t="shared" si="19"/>
        <v>ERRO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/>
      <c r="BN205" s="15"/>
      <c r="BO205" s="165"/>
      <c r="BP205" s="17"/>
      <c r="BQ205" s="13" t="e">
        <f t="shared" si="20"/>
        <v>#VALUE!</v>
      </c>
      <c r="BR205" s="19" t="e">
        <f t="shared" si="21"/>
        <v>#VALUE!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/>
      <c r="BN206" s="15"/>
      <c r="BO206" s="165"/>
      <c r="BP206" s="17"/>
      <c r="BQ206" s="13" t="str">
        <f t="shared" si="20"/>
        <v>Produção</v>
      </c>
      <c r="BR206" s="19">
        <f t="shared" si="21"/>
        <v>1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0</v>
      </c>
      <c r="BI210" s="17"/>
      <c r="BJ210" s="17" t="s">
        <v>1270</v>
      </c>
      <c r="BK210" s="17" t="s">
        <v>1269</v>
      </c>
      <c r="BL210" s="16"/>
      <c r="BM210" s="15" t="s">
        <v>692</v>
      </c>
      <c r="BN210" s="15" t="s">
        <v>692</v>
      </c>
      <c r="BO210" s="165" t="s">
        <v>692</v>
      </c>
      <c r="BP210" s="17" t="s">
        <v>1269</v>
      </c>
      <c r="BQ210" s="13" t="str">
        <f t="shared" si="20"/>
        <v>Produção e Intervalo</v>
      </c>
      <c r="BR210" s="19">
        <f t="shared" si="21"/>
        <v>0.83333333333333437</v>
      </c>
      <c r="BS210" s="19">
        <f t="shared" si="22"/>
        <v>0</v>
      </c>
      <c r="BT210" s="225" t="str">
        <f t="shared" ref="BT210:BT281" si="23">IF(BN210="","",SUBSTITUTE(BM210," ","")&amp;SUBSTITUTE(BN210," ",""))</f>
        <v>SemOportunidadeSemOportunidade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1271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1272</v>
      </c>
      <c r="BK211" s="17" t="s">
        <v>1272</v>
      </c>
      <c r="BL211" s="16"/>
      <c r="BM211" s="15"/>
      <c r="BN211" s="15"/>
      <c r="BO211" s="165"/>
      <c r="BP211" s="17"/>
      <c r="BQ211" s="13" t="str">
        <f t="shared" si="20"/>
        <v>Produção</v>
      </c>
      <c r="BR211" s="19">
        <f t="shared" si="21"/>
        <v>1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1273</v>
      </c>
      <c r="BK212" s="17" t="s">
        <v>1273</v>
      </c>
      <c r="BL212" s="16"/>
      <c r="BM212" s="15"/>
      <c r="BN212" s="15"/>
      <c r="BO212" s="165"/>
      <c r="BP212" s="17"/>
      <c r="BQ212" s="13" t="str">
        <f t="shared" si="20"/>
        <v>Produção</v>
      </c>
      <c r="BR212" s="19">
        <f t="shared" si="21"/>
        <v>1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1274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1275</v>
      </c>
      <c r="BK213" s="17" t="s">
        <v>1275</v>
      </c>
      <c r="BL213" s="16"/>
      <c r="BM213" s="15"/>
      <c r="BN213" s="15"/>
      <c r="BO213" s="165"/>
      <c r="BP213" s="17"/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1276</v>
      </c>
      <c r="BK214" s="17" t="s">
        <v>1277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1277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1278</v>
      </c>
      <c r="BK215" s="17" t="s">
        <v>1279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1279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1280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>
        <f t="shared" si="19"/>
        <v>0</v>
      </c>
      <c r="AZ222" s="14"/>
      <c r="BA222" s="72"/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1281</v>
      </c>
      <c r="N224" s="204" t="s">
        <v>1282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/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1283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1284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 ht="23.25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>CAIQUE (TP-869)46001</v>
      </c>
      <c r="B229" s="171">
        <v>46001</v>
      </c>
      <c r="C229" s="8">
        <f>IF(BS_CONTROLE[[#This Row],[DATA]]="","",WEEKNUM(BS_CONTROLE[[#This Row],[DATA]]))</f>
        <v>50</v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Produção e Intervalo</v>
      </c>
      <c r="BR229" s="19">
        <f t="shared" si="27"/>
        <v>0</v>
      </c>
      <c r="BS229" s="19">
        <f t="shared" si="28"/>
        <v>0</v>
      </c>
      <c r="BT229" s="225" t="str">
        <f>IF(BN229="","",SUBSTITUTE(BM229," ","")&amp;SUBSTITUTE(BN229," ",""))</f>
        <v/>
      </c>
    </row>
    <row r="230" spans="1:72">
      <c r="A230" s="51" t="str">
        <f t="shared" si="24"/>
        <v>MATEUS (TP-809)46001</v>
      </c>
      <c r="B230" s="171">
        <v>46001</v>
      </c>
      <c r="C230" s="8">
        <f>IF(BS_CONTROLE[[#This Row],[DATA]]="","",WEEKNUM(BS_CONTROLE[[#This Row],[DATA]]))</f>
        <v>50</v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/>
      <c r="I230" s="173"/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Produção e Intervalo</v>
      </c>
      <c r="BR230" s="19">
        <f t="shared" si="27"/>
        <v>0</v>
      </c>
      <c r="BS230" s="19">
        <f t="shared" si="28"/>
        <v>0</v>
      </c>
      <c r="BT230" s="225" t="str">
        <f>IF(BN230="","",SUBSTITUTE(BM230," ","")&amp;SUBSTITUTE(BN230," ",""))</f>
        <v/>
      </c>
    </row>
    <row r="231" spans="1:72">
      <c r="A231" s="51" t="str">
        <f t="shared" si="24"/>
        <v>ADENISON (TP-810)46001</v>
      </c>
      <c r="B231" s="171">
        <v>46001</v>
      </c>
      <c r="C231" s="8">
        <f>IF(BS_CONTROLE[[#This Row],[DATA]]="","",WEEKNUM(BS_CONTROLE[[#This Row],[DATA]]))</f>
        <v>50</v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/>
      <c r="I231" s="173"/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Produção e Intervalo</v>
      </c>
      <c r="BR231" s="19">
        <f t="shared" si="27"/>
        <v>0</v>
      </c>
      <c r="BS231" s="19">
        <f t="shared" si="28"/>
        <v>0</v>
      </c>
      <c r="BT231" s="225" t="str">
        <f>IF(BN231="","",SUBSTITUTE(BM231," ","")&amp;SUBSTITUTE(BN231," ",""))</f>
        <v/>
      </c>
    </row>
    <row r="232" spans="1:72">
      <c r="A232" s="51" t="str">
        <f t="shared" si="24"/>
        <v>W9646001</v>
      </c>
      <c r="B232" s="171">
        <v>46001</v>
      </c>
      <c r="C232" s="8">
        <f>IF(BS_CONTROLE[[#This Row],[DATA]]="","",WEEKNUM(BS_CONTROLE[[#This Row],[DATA]]))</f>
        <v>50</v>
      </c>
      <c r="D232" s="52" t="s">
        <v>552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1203</v>
      </c>
      <c r="I232" s="173" t="s">
        <v>145</v>
      </c>
      <c r="J232" s="217">
        <v>55</v>
      </c>
      <c r="K232" s="217">
        <v>135</v>
      </c>
      <c r="L232" s="84" t="s">
        <v>317</v>
      </c>
      <c r="M232" s="204" t="s">
        <v>1111</v>
      </c>
      <c r="N232" s="204" t="s">
        <v>1112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1285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ZEM-1</v>
      </c>
      <c r="AL232" s="258" t="str">
        <f>IF(BS_CONTROLE[[#This Row],[Local - Encerramento]]=0, "-", BS_CONTROLE[[#This Row],[Local - Encerramento]])</f>
        <v>Z3VZEV</v>
      </c>
      <c r="AM232" s="258" t="str">
        <f>IF(BS_CONTROLE[[#This Row],[Entre - Estações]]=0, "-", BS_CONTROLE[[#This Row],[Entre - Estações]])</f>
        <v>ZEM-ZEV</v>
      </c>
      <c r="AN232" s="258" t="str">
        <f>IF(BS_CONTROLE[[#This Row],[SB]]=0, "-", BS_CONTROLE[[#This Row],[SB]])</f>
        <v>ZEMZEV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135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>
        <f t="shared" si="25"/>
        <v>0</v>
      </c>
      <c r="AZ232" s="14"/>
      <c r="BA232" s="72"/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 ht="139.5">
      <c r="A235" s="51" t="str">
        <f t="shared" si="24"/>
        <v>WILLIAN (TP-811)</v>
      </c>
      <c r="B235" s="171"/>
      <c r="C235" s="8" t="str">
        <f>IF(BS_CONTROLE[[#This Row],[DATA]]="","",WEEKNUM(BS_CONTROLE[[#This Row],[DATA]]))</f>
        <v/>
      </c>
      <c r="D235" s="52" t="s">
        <v>646</v>
      </c>
      <c r="E235" s="29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/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>HUELTON (TP-725)</v>
      </c>
      <c r="B236" s="171"/>
      <c r="C236" s="8" t="str">
        <f>IF(BS_CONTROLE[[#This Row],[DATA]]="","",WEEKNUM(BS_CONTROLE[[#This Row],[DATA]]))</f>
        <v/>
      </c>
      <c r="D236" s="52" t="s">
        <v>596</v>
      </c>
      <c r="E236" s="294">
        <v>90</v>
      </c>
      <c r="F236" s="172" t="s">
        <v>499</v>
      </c>
      <c r="G236" s="9" t="str">
        <f>IF(D236="","*",VLOOKUP(F236,BS_ATIVIDADE[#All],3,FALSE))</f>
        <v>SOLDA</v>
      </c>
      <c r="H236" s="173" t="s">
        <v>317</v>
      </c>
      <c r="I236" s="173" t="s">
        <v>317</v>
      </c>
      <c r="J236" s="217">
        <v>54</v>
      </c>
      <c r="K236" s="217">
        <v>103.6</v>
      </c>
      <c r="L236" s="84" t="s">
        <v>317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6" s="173">
        <v>0.41666666666666669</v>
      </c>
      <c r="P236" s="173">
        <v>6.25E-2</v>
      </c>
      <c r="Q236" s="84">
        <v>1</v>
      </c>
      <c r="R236" s="10" t="str">
        <f>IFERROR(_xlfn.XLOOKUP(F236, BS_ATIVIDADE[ATIVIDADE],BS_ATIVIDADE[UNIDADE] ), "*")</f>
        <v>Nº DE SOLDA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ZEV</v>
      </c>
      <c r="V236" s="261" t="s">
        <v>958</v>
      </c>
      <c r="W236" s="173" t="s">
        <v>1286</v>
      </c>
      <c r="X236" s="218"/>
      <c r="Y236" s="158"/>
      <c r="Z236" s="158"/>
      <c r="AA236" s="84" t="s">
        <v>317</v>
      </c>
      <c r="AB236" s="71" t="s">
        <v>317</v>
      </c>
      <c r="AC236" s="71" t="s">
        <v>317</v>
      </c>
      <c r="AD236" s="173" t="s">
        <v>317</v>
      </c>
      <c r="AE236" s="84" t="s">
        <v>317</v>
      </c>
      <c r="AF236" s="84" t="s">
        <v>317</v>
      </c>
      <c r="AG236" s="84" t="s">
        <v>317</v>
      </c>
      <c r="AH236" s="49"/>
      <c r="AI236" s="142" t="str">
        <f>IF(BS_CONTROLE[[#This Row],[Atividade]]=0, "-", BS_CONTROLE[[#This Row],[Atividade]])</f>
        <v>PDM - SOLDA</v>
      </c>
      <c r="AJ236" s="9" t="str">
        <f>IF(D236="","*",VLOOKUP(AI236,BS_ATIVIDADE[#Data],3,FALSE))</f>
        <v>SOLDA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105-ZGP</v>
      </c>
      <c r="AN236" s="258" t="str">
        <f>IF(BS_CONTROLE[[#This Row],[SB]]=0, "-", BS_CONTROLE[[#This Row],[SB]])</f>
        <v>ZGP1</v>
      </c>
      <c r="AO236" s="259">
        <f>IF(BS_CONTROLE[[#This Row],[SUB]]=0, "-", BS_CONTROLE[[#This Row],[SUB]])</f>
        <v>54</v>
      </c>
      <c r="AP236" s="260">
        <f>IF(BS_CONTROLE[[#This Row],[KM - Inicio]]=0, "-", BS_CONTROLE[[#This Row],[KM - Inicio]])</f>
        <v>103.6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Nº DE SOLDA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ZEV</v>
      </c>
      <c r="BF236" s="261" t="str">
        <f>IF(BS_CONTROLE[[#This Row],[Responsavel pelo boletim]]=0, "-", BS_CONTROLE[[#This Row],[Responsavel pelo boletim]])</f>
        <v>Moisés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 ht="139.5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315"/>
      <c r="F237" s="71"/>
      <c r="G237" s="9" t="str">
        <f>IF(D237="","*",VLOOKUP(F237,BS_ATIVIDADE[#All],3,FALSE))</f>
        <v>*</v>
      </c>
      <c r="H237" s="173"/>
      <c r="I237" s="173"/>
      <c r="J237" s="217"/>
      <c r="K237" s="217"/>
      <c r="L237" s="217"/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17"/>
      <c r="O237" s="173"/>
      <c r="P237" s="173"/>
      <c r="Q237" s="217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324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4"/>
      <c r="F238" s="71"/>
      <c r="G238" s="9" t="str">
        <f>IF(D238="","*",VLOOKUP(F238,BS_ATIVIDADE[#All],3,FALSE))</f>
        <v>*</v>
      </c>
      <c r="H238" s="173"/>
      <c r="I238" s="173"/>
      <c r="J238" s="217"/>
      <c r="K238" s="217"/>
      <c r="L238" s="217"/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217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 ht="23.25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/>
      <c r="F239" s="71"/>
      <c r="G239" s="9" t="str">
        <f>IF(D239="","*",VLOOKUP(F239,BS_ATIVIDADE[#All],3,FALSE))</f>
        <v>*</v>
      </c>
      <c r="H239" s="173"/>
      <c r="I239" s="173"/>
      <c r="J239" s="217"/>
      <c r="K239" s="217"/>
      <c r="L239" s="217"/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217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 t="s">
        <v>657</v>
      </c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>DIEGO (TF-42)</v>
      </c>
      <c r="B240" s="171"/>
      <c r="C240" s="8" t="str">
        <f>IF(BS_CONTROLE[[#This Row],[DATA]]="","",WEEKNUM(BS_CONTROLE[[#This Row],[DATA]]))</f>
        <v/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 ht="23.25">
      <c r="A241" s="51" t="str">
        <f t="shared" si="24"/>
        <v>A84</v>
      </c>
      <c r="B241" s="171"/>
      <c r="C241" s="8" t="str">
        <f>IF(BS_CONTROLE[[#This Row],[DATA]]="","",WEEKNUM(BS_CONTROLE[[#This Row],[DATA]]))</f>
        <v/>
      </c>
      <c r="D241" s="52" t="s">
        <v>445</v>
      </c>
      <c r="E241" s="294">
        <v>234</v>
      </c>
      <c r="F241" s="172" t="s">
        <v>338</v>
      </c>
      <c r="G241" s="9" t="str">
        <f>IF(D241="","*",VLOOKUP(F241,BS_ATIVIDADE[#All],3,FALSE))</f>
        <v>DETECÇÃO</v>
      </c>
      <c r="H241" s="173" t="s">
        <v>304</v>
      </c>
      <c r="I241" s="173" t="s">
        <v>182</v>
      </c>
      <c r="J241" s="217">
        <v>92</v>
      </c>
      <c r="K241" s="217">
        <v>108.4</v>
      </c>
      <c r="L241" s="84" t="s">
        <v>317</v>
      </c>
      <c r="M241" s="204" t="s">
        <v>1287</v>
      </c>
      <c r="N241" s="204" t="s">
        <v>1042</v>
      </c>
      <c r="O241" s="173">
        <v>0.375</v>
      </c>
      <c r="P241" s="173">
        <v>4.1666666666666664E-2</v>
      </c>
      <c r="Q241" s="84"/>
      <c r="R241" s="10" t="str">
        <f>IFERROR(_xlfn.XLOOKUP(F241, BS_ATIVIDADE[ATIVIDADE],BS_ATIVIDADE[UNIDADE] ), "*")</f>
        <v>KM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069-ZEV</v>
      </c>
      <c r="V241" s="261" t="s">
        <v>953</v>
      </c>
      <c r="W241" s="173" t="s">
        <v>1051</v>
      </c>
      <c r="X241" s="218"/>
      <c r="Y241" s="158"/>
      <c r="Z241" s="158"/>
      <c r="AA241" s="84">
        <v>1</v>
      </c>
      <c r="AB241" s="71" t="s">
        <v>653</v>
      </c>
      <c r="AC241" s="71" t="s">
        <v>648</v>
      </c>
      <c r="AD241" s="173">
        <v>0.33333333333333331</v>
      </c>
      <c r="AE241" s="84" t="s">
        <v>317</v>
      </c>
      <c r="AF241" s="84" t="s">
        <v>317</v>
      </c>
      <c r="AG241" s="84" t="s">
        <v>317</v>
      </c>
      <c r="AH241" s="49"/>
      <c r="AI241" s="142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258" t="str">
        <f>IF(BS_CONTROLE[[#This Row],[Local - Partida]]=0, "-", BS_CONTROLE[[#This Row],[Local - Partida]])</f>
        <v>109ZPT</v>
      </c>
      <c r="AL241" s="258" t="str">
        <f>IF(BS_CONTROLE[[#This Row],[Local - Encerramento]]=0, "-", BS_CONTROLE[[#This Row],[Local - Encerramento]])</f>
        <v>109ZDR</v>
      </c>
      <c r="AM241" s="258" t="str">
        <f>IF(BS_CONTROLE[[#This Row],[Entre - Estações]]=0, "-", BS_CONTROLE[[#This Row],[Entre - Estações]])</f>
        <v>ZPT-ZPG-ZPT</v>
      </c>
      <c r="AN241" s="258" t="str">
        <f>IF(BS_CONTROLE[[#This Row],[SB]]=0, "-", BS_CONTROLE[[#This Row],[SB]])</f>
        <v>ZPTZPGZPT</v>
      </c>
      <c r="AO241" s="259">
        <f>IF(BS_CONTROLE[[#This Row],[SUB]]=0, "-", BS_CONTROLE[[#This Row],[SUB]])</f>
        <v>92</v>
      </c>
      <c r="AP241" s="260">
        <f>IF(BS_CONTROLE[[#This Row],[KM - Inicio]]=0, "-", BS_CONTROLE[[#This Row],[KM - Inicio]])</f>
        <v>108.4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>
        <f t="shared" si="25"/>
        <v>0</v>
      </c>
      <c r="AZ241" s="14"/>
      <c r="BA241" s="72"/>
      <c r="BB241" s="10" t="str">
        <f>IFERROR(_xlfn.XLOOKUP(AI241, BS_ATIVIDADE[ATIVIDADE],BS_ATIVIDADE[UNIDADE] ), "*")</f>
        <v>KM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069-ZEV</v>
      </c>
      <c r="BF241" s="261" t="str">
        <f>IF(BS_CONTROLE[[#This Row],[Responsavel pelo boletim]]=0, "-", BS_CONTROLE[[#This Row],[Responsavel pelo boletim]])</f>
        <v>John / Andressa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>E41</v>
      </c>
      <c r="B242" s="171"/>
      <c r="C242" s="8" t="str">
        <f>IF(BS_CONTROLE[[#This Row],[DATA]]="","",WEEKNUM(BS_CONTROLE[[#This Row],[DATA]]))</f>
        <v/>
      </c>
      <c r="D242" s="52" t="s">
        <v>1288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1289</v>
      </c>
      <c r="I242" s="173" t="s">
        <v>1290</v>
      </c>
      <c r="J242" s="217">
        <v>53</v>
      </c>
      <c r="K242" s="217"/>
      <c r="L242" s="84" t="s">
        <v>317</v>
      </c>
      <c r="M242" s="204" t="s">
        <v>1291</v>
      </c>
      <c r="N242" s="204" t="s">
        <v>1292</v>
      </c>
      <c r="O242" s="173">
        <v>0.33333333333333331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PAT-ZGM</v>
      </c>
      <c r="V242" s="198" t="s">
        <v>1259</v>
      </c>
      <c r="W242" s="173"/>
      <c r="X242" s="218"/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0.33333333333333331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>
        <f t="shared" si="25"/>
        <v>0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40:Q450 O216:Q23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43:Y450 V222:Y226 X227:Y227 X234:Y242 V242:W242 W241 V234:W240 V228:Y23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41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 D237 D239" name="Range1_14_1_1_1_2"/>
    <protectedRange sqref="F46 F48 F125 F127 F237 F239" name="Range1_14_1_2_1_2"/>
    <protectedRange sqref="J48 J127 J239" name="Range1_16_2_2"/>
    <protectedRange sqref="O48:Q48 O127:Q127 O239:Q239" name="Range1_17_2_2"/>
    <protectedRange sqref="J46 J125 J237" name="Range1_16_2_3"/>
    <protectedRange sqref="O46:Q46 O125:Q125 O237:Q237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1293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1294</v>
      </c>
      <c r="C4" s="331" t="s">
        <v>1295</v>
      </c>
      <c r="D4" s="331" t="s">
        <v>1296</v>
      </c>
      <c r="E4" s="331" t="s">
        <v>1297</v>
      </c>
      <c r="F4" s="331" t="s">
        <v>8</v>
      </c>
      <c r="G4" s="331" t="s">
        <v>1298</v>
      </c>
    </row>
    <row r="5" spans="2:8">
      <c r="B5" s="334" t="s">
        <v>1147</v>
      </c>
      <c r="C5" s="334">
        <v>314978</v>
      </c>
      <c r="D5" s="334" t="s">
        <v>1299</v>
      </c>
      <c r="E5" s="334" t="s">
        <v>537</v>
      </c>
      <c r="F5" s="334" t="s">
        <v>101</v>
      </c>
      <c r="G5" s="335">
        <v>46143</v>
      </c>
    </row>
    <row r="6" spans="2:8">
      <c r="B6" s="334" t="s">
        <v>1300</v>
      </c>
      <c r="C6" s="334">
        <v>256790</v>
      </c>
      <c r="D6" s="334" t="s">
        <v>1301</v>
      </c>
      <c r="E6" s="334" t="s">
        <v>537</v>
      </c>
      <c r="F6" s="334" t="s">
        <v>1302</v>
      </c>
      <c r="G6" s="335">
        <v>45992</v>
      </c>
    </row>
    <row r="7" spans="2:8">
      <c r="B7" s="334" t="s">
        <v>1303</v>
      </c>
      <c r="C7" s="334">
        <v>265193</v>
      </c>
      <c r="D7" s="334" t="s">
        <v>1304</v>
      </c>
      <c r="E7" s="334" t="s">
        <v>538</v>
      </c>
      <c r="F7" s="334" t="s">
        <v>1305</v>
      </c>
      <c r="G7" s="334" t="s">
        <v>1306</v>
      </c>
    </row>
    <row r="8" spans="2:8">
      <c r="B8" s="334" t="s">
        <v>1307</v>
      </c>
      <c r="C8" s="334">
        <v>293716</v>
      </c>
      <c r="D8" s="334" t="s">
        <v>1308</v>
      </c>
      <c r="E8" s="334" t="s">
        <v>538</v>
      </c>
      <c r="F8" s="334" t="s">
        <v>1305</v>
      </c>
      <c r="G8" s="335">
        <v>46204</v>
      </c>
    </row>
    <row r="9" spans="2:8">
      <c r="B9" s="334" t="s">
        <v>1309</v>
      </c>
      <c r="C9" s="334">
        <v>257258</v>
      </c>
      <c r="D9" s="334" t="s">
        <v>1310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1311</v>
      </c>
      <c r="C10" s="334">
        <v>371147</v>
      </c>
      <c r="D10" s="334" t="s">
        <v>1312</v>
      </c>
      <c r="E10" s="334" t="s">
        <v>539</v>
      </c>
      <c r="F10" s="334" t="s">
        <v>144</v>
      </c>
      <c r="G10" s="334" t="s">
        <v>1306</v>
      </c>
    </row>
    <row r="11" spans="2:8">
      <c r="B11" s="334" t="s">
        <v>1313</v>
      </c>
      <c r="C11" s="334">
        <v>259230</v>
      </c>
      <c r="D11" s="334" t="s">
        <v>1314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1315</v>
      </c>
      <c r="C12" s="334">
        <v>370705</v>
      </c>
      <c r="D12" s="334"/>
      <c r="E12" s="334" t="s">
        <v>539</v>
      </c>
      <c r="F12" s="334" t="s">
        <v>144</v>
      </c>
      <c r="G12" s="334" t="s">
        <v>1306</v>
      </c>
    </row>
    <row r="13" spans="2:8">
      <c r="B13" s="334" t="s">
        <v>1316</v>
      </c>
      <c r="C13" s="334">
        <v>258542</v>
      </c>
      <c r="D13" s="334" t="s">
        <v>1317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1318</v>
      </c>
      <c r="C14" s="334">
        <v>257050</v>
      </c>
      <c r="D14" s="334" t="s">
        <v>1319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1320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1321</v>
      </c>
      <c r="E3" s="326" t="s">
        <v>1322</v>
      </c>
      <c r="F3" s="326" t="s">
        <v>1323</v>
      </c>
      <c r="G3" s="331" t="s">
        <v>1324</v>
      </c>
      <c r="H3" s="326" t="s">
        <v>1325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1326</v>
      </c>
      <c r="H4" s="329"/>
    </row>
    <row r="5" spans="3:8" ht="29.25">
      <c r="C5" s="327" t="s">
        <v>537</v>
      </c>
      <c r="D5" s="327" t="s">
        <v>1327</v>
      </c>
      <c r="E5" s="328">
        <v>46000</v>
      </c>
      <c r="F5" s="327">
        <v>9000</v>
      </c>
      <c r="G5" s="332" t="s">
        <v>1328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1329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1330</v>
      </c>
      <c r="G7" s="333" t="s">
        <v>1331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1332</v>
      </c>
      <c r="H8" s="327"/>
    </row>
    <row r="9" spans="3:8">
      <c r="C9" s="327" t="s">
        <v>464</v>
      </c>
      <c r="D9" s="327" t="s">
        <v>1333</v>
      </c>
      <c r="E9" s="328">
        <v>45993</v>
      </c>
      <c r="F9" s="327">
        <v>12000</v>
      </c>
      <c r="G9" s="332" t="s">
        <v>1334</v>
      </c>
      <c r="H9" s="327"/>
    </row>
    <row r="10" spans="3:8" ht="29.25">
      <c r="C10" s="327" t="s">
        <v>464</v>
      </c>
      <c r="D10" s="327" t="s">
        <v>1335</v>
      </c>
      <c r="E10" s="328">
        <v>45993</v>
      </c>
      <c r="F10" s="327">
        <v>9000</v>
      </c>
      <c r="G10" s="332" t="s">
        <v>1336</v>
      </c>
      <c r="H10" s="327"/>
    </row>
    <row r="11" spans="3:8" ht="29.25">
      <c r="C11" s="327" t="s">
        <v>464</v>
      </c>
      <c r="D11" s="327" t="s">
        <v>1337</v>
      </c>
      <c r="E11" s="328">
        <v>45993</v>
      </c>
      <c r="F11" s="327">
        <v>10000</v>
      </c>
      <c r="G11" s="332" t="s">
        <v>1336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1338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1339</v>
      </c>
      <c r="W1" s="396"/>
      <c r="X1" s="396"/>
      <c r="Y1" s="104"/>
    </row>
    <row r="2" spans="1:25" s="101" customFormat="1" ht="11.25" customHeight="1">
      <c r="A2" s="105" t="s">
        <v>1340</v>
      </c>
      <c r="B2" s="105" t="s">
        <v>1341</v>
      </c>
      <c r="C2" s="105" t="s">
        <v>313</v>
      </c>
      <c r="D2" s="106" t="s">
        <v>869</v>
      </c>
      <c r="E2" s="106" t="s">
        <v>870</v>
      </c>
      <c r="F2" s="106" t="s">
        <v>1342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1343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500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*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1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59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>
        <f>IF(SP_SUL!B229="","*",SP_SUL!B229)</f>
        <v>46001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>
        <f>IF(SP_SUL!B230="","*",SP_SUL!B230)</f>
        <v>46001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>
        <f>IF(SP_SUL!B231="","*",SP_SUL!B231)</f>
        <v>46001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ZKE-ZEV</v>
      </c>
      <c r="F230" s="110">
        <f>IF(SP_SUL!B232="","*",SP_SUL!B232)</f>
        <v>46001</v>
      </c>
      <c r="G230" s="110" t="str">
        <f>IF(SP_SUL!D232="","*",SP_SUL!D232)</f>
        <v>W96</v>
      </c>
      <c r="H230" s="110" t="str">
        <f>IF(SP_SUL!F232="","*",SP_SUL!F232)</f>
        <v>DESLOCAMENTO</v>
      </c>
      <c r="I230" s="110" t="str">
        <f>IF(SP_SUL!H232="","*",SP_SUL!H232)</f>
        <v>ZEM-1</v>
      </c>
      <c r="J230" s="110" t="str">
        <f>IF(SP_SUL!I232="","*",SP_SUL!I232)</f>
        <v>Z3VZEV</v>
      </c>
      <c r="K230" s="110" t="str">
        <f>IF(SP_SUL!M232="","*",SP_SUL!M232)</f>
        <v>ZEM-ZEV</v>
      </c>
      <c r="L230" s="339" t="str">
        <f>IF(SP_SUL!N232="","*",SP_SUL!N232)</f>
        <v>ZEMZEV</v>
      </c>
      <c r="M230" s="111">
        <f>IF(SP_SUL!J232="","*",SP_SUL!J232)</f>
        <v>55</v>
      </c>
      <c r="N230" s="270">
        <f>IF(SP_SUL!K232="","*",SP_SUL!K232)</f>
        <v>135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 t="str">
        <f>IF(SP_SUL!B235="","*",SP_SUL!B235)</f>
        <v>*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 t="str">
        <f>IF(SP_SUL!B236="","*",SP_SUL!B236)</f>
        <v>*</v>
      </c>
      <c r="G234" s="110" t="str">
        <f>IF(SP_SUL!D236="","*",SP_SUL!D236)</f>
        <v>HUELTON (TP-725)</v>
      </c>
      <c r="H234" s="110" t="str">
        <f>IF(SP_SUL!F236="","*",SP_SUL!F236)</f>
        <v>PDM - SOLDA</v>
      </c>
      <c r="I234" s="110" t="str">
        <f>IF(SP_SUL!H236="","*",SP_SUL!H236)</f>
        <v>-</v>
      </c>
      <c r="J234" s="110" t="str">
        <f>IF(SP_SUL!I236="","*",SP_SUL!I236)</f>
        <v>-</v>
      </c>
      <c r="K234" s="110" t="str">
        <f>IF(SP_SUL!M236="","*",SP_SUL!M236)</f>
        <v>105-ZGP</v>
      </c>
      <c r="L234" s="339" t="str">
        <f>IF(SP_SUL!N236="","*",SP_SUL!N236)</f>
        <v>ZGP1</v>
      </c>
      <c r="M234" s="111">
        <f>IF(SP_SUL!J236="","*",SP_SUL!J236)</f>
        <v>54</v>
      </c>
      <c r="N234" s="270">
        <f>IF(SP_SUL!K236="","*",SP_SUL!K236)</f>
        <v>103.6</v>
      </c>
      <c r="O234" s="270" t="str">
        <f>IF(SP_SUL!L236="","*",SP_SUL!L236)</f>
        <v>-</v>
      </c>
      <c r="P234" s="111"/>
      <c r="Q234" s="128">
        <f>IF(SP_SUL!O236="","*",SP_SUL!O236)</f>
        <v>0.41666666666666669</v>
      </c>
      <c r="R234" s="128">
        <f>IF(SP_SUL!P236="","*",SP_SUL!P236)</f>
        <v>6.25E-2</v>
      </c>
      <c r="S234" s="110" t="str">
        <f>IF(SP_SUL!Q236="","*",CONCATENATE(SP_SUL!Q236," ",SP_SUL!R236))</f>
        <v>1 Nº DE SOLDA</v>
      </c>
      <c r="T234" s="110" t="str">
        <f>IF(SP_SUL!V236="","*",SP_SUL!V236)</f>
        <v>Moisés</v>
      </c>
      <c r="U234" s="110" t="str">
        <f>IF(SP_SUL!W236="","*",SP_SUL!W236)</f>
        <v>Execução de soldas - Condicionado à temperatura (sombra do intervalo Modernização).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*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*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*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Contrato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*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 t="str">
        <f>IF(SP_SUL!B240="","*",SP_SUL!B240)</f>
        <v>*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A84</v>
      </c>
      <c r="H239" s="110" t="str">
        <f>IF(SP_SUL!F241="","*",SP_SUL!F241)</f>
        <v>DETECÇÃO - RONDA 7 DIAS</v>
      </c>
      <c r="I239" s="110" t="str">
        <f>IF(SP_SUL!H241="","*",SP_SUL!H241)</f>
        <v>109ZPT</v>
      </c>
      <c r="J239" s="110" t="str">
        <f>IF(SP_SUL!I241="","*",SP_SUL!I241)</f>
        <v>109ZDR</v>
      </c>
      <c r="K239" s="110" t="str">
        <f>IF(SP_SUL!M241="","*",SP_SUL!M241)</f>
        <v>ZPT-ZPG-ZPT</v>
      </c>
      <c r="L239" s="339" t="str">
        <f>IF(SP_SUL!N241="","*",SP_SUL!N241)</f>
        <v>ZPTZPGZPT</v>
      </c>
      <c r="M239" s="111">
        <f>IF(SP_SUL!J241="","*",SP_SUL!J241)</f>
        <v>92</v>
      </c>
      <c r="N239" s="270">
        <f>IF(SP_SUL!K241="","*",SP_SUL!K241)</f>
        <v>108.4</v>
      </c>
      <c r="O239" s="270" t="str">
        <f>IF(SP_SUL!L241="","*",SP_SUL!L241)</f>
        <v>-</v>
      </c>
      <c r="P239" s="111"/>
      <c r="Q239" s="128">
        <f>IF(SP_SUL!O241="","*",SP_SUL!O241)</f>
        <v>0.375</v>
      </c>
      <c r="R239" s="128">
        <f>IF(SP_SUL!P241="","*",SP_SUL!P241)</f>
        <v>4.1666666666666664E-2</v>
      </c>
      <c r="S239" s="110" t="str">
        <f>IF(SP_SUL!Q241="","*",CONCATENATE(SP_SUL!Q241," ",SP_SUL!R241))</f>
        <v>*</v>
      </c>
      <c r="T239" s="110" t="str">
        <f>IF(SP_SUL!V241="","*",SP_SUL!V241)</f>
        <v>John / Andressa</v>
      </c>
      <c r="U239" s="110" t="str">
        <f>IF(SP_SUL!W241="","*",SP_SUL!W241)</f>
        <v>R7D</v>
      </c>
      <c r="V239" s="112">
        <f ca="1">_xlfn.XLOOKUP(G239&amp;$V$2,BS_CONTROLE[CHAVE],BS_CONTROLE[Quantidade_11],"-")</f>
        <v>122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>
        <f>IF(SP_SUL!O242="","*",SP_SUL!O242)</f>
        <v>0.33333333333333331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1344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1345</v>
      </c>
      <c r="D5" s="398"/>
      <c r="E5" s="398"/>
      <c r="F5" s="398"/>
      <c r="G5" s="398"/>
      <c r="H5" s="398"/>
      <c r="I5" s="398"/>
      <c r="J5" s="399"/>
      <c r="K5" s="400" t="s">
        <v>1346</v>
      </c>
      <c r="L5" s="401"/>
      <c r="M5" s="401"/>
      <c r="N5" s="401"/>
      <c r="O5" s="402" t="s">
        <v>1347</v>
      </c>
      <c r="P5" s="403"/>
      <c r="Q5" s="404"/>
    </row>
    <row r="6" spans="1:17" s="94" customFormat="1" ht="15.75" customHeight="1">
      <c r="A6" s="88" t="s">
        <v>1342</v>
      </c>
      <c r="B6" s="95" t="s">
        <v>1341</v>
      </c>
      <c r="C6" s="96" t="s">
        <v>869</v>
      </c>
      <c r="D6" s="97" t="s">
        <v>870</v>
      </c>
      <c r="E6" s="96" t="s">
        <v>1348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1349</v>
      </c>
      <c r="M6" s="139" t="s">
        <v>335</v>
      </c>
      <c r="N6" s="140" t="s">
        <v>864</v>
      </c>
      <c r="O6" s="246" t="s">
        <v>907</v>
      </c>
      <c r="P6" s="157"/>
      <c r="Q6" s="193" t="s">
        <v>1350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1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>
        <f>IF(SP_SUL!B229="","*",SP_SUL!B229)</f>
        <v>46001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>
        <f>IF(SP_SUL!B230="","*",SP_SUL!B230)</f>
        <v>46001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*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>
        <f>IF(SP_SUL!B231="","*",SP_SUL!B231)</f>
        <v>46001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*</v>
      </c>
      <c r="G231" s="100" t="str">
        <f>IF(SP_SUL!M231="","*",SP_SUL!M231)</f>
        <v>-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-</v>
      </c>
      <c r="M231" s="141">
        <f>IF(SP_SUL!AP231="","*",SP_SUL!AP231)</f>
        <v>121.73699999999999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ZKE-ZEV</v>
      </c>
      <c r="E232" s="100" t="str">
        <f>IF(SP_SUL!D232="","*",SP_SUL!D232)</f>
        <v>W96</v>
      </c>
      <c r="F232" s="100" t="str">
        <f>IF(SP_SUL!H232="","*",SP_SUL!H232)</f>
        <v>ZEM-1</v>
      </c>
      <c r="G232" s="100" t="str">
        <f>IF(SP_SUL!M232="","*",SP_SUL!M232)</f>
        <v>ZEM-ZEV</v>
      </c>
      <c r="H232" s="154">
        <f>IF(SP_SUL!K232="","*",SP_SUL!K232)</f>
        <v>135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ZEM-1</v>
      </c>
      <c r="L232" s="141" t="str">
        <f>IF(SP_SUL!AM232="","*",SP_SUL!AM232)</f>
        <v>ZEM-ZEV</v>
      </c>
      <c r="M232" s="141">
        <f>IF(SP_SUL!AP232="","*",SP_SUL!AP232)</f>
        <v>135</v>
      </c>
      <c r="N232" s="141" t="str">
        <f>IF(SP_SUL!AM232="","*",SP_SUL!AM232)</f>
        <v>ZEM-ZEV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HUELTON (TP-725)</v>
      </c>
      <c r="F236" s="100" t="str">
        <f>IF(SP_SUL!H236="","*",SP_SUL!H236)</f>
        <v>-</v>
      </c>
      <c r="G236" s="100" t="str">
        <f>IF(SP_SUL!M236="","*",SP_SUL!M236)</f>
        <v>105-ZGP</v>
      </c>
      <c r="H236" s="154">
        <f>IF(SP_SUL!K236="","*",SP_SUL!K236)</f>
        <v>103.6</v>
      </c>
      <c r="I236" s="132">
        <f>IF(SP_SUL!O236="","*",SP_SUL!O236)</f>
        <v>0.41666666666666669</v>
      </c>
      <c r="J236" s="132">
        <f>IF(SP_SUL!P236="","*",SP_SUL!P236)</f>
        <v>6.25E-2</v>
      </c>
      <c r="K236" s="141" t="str">
        <f>IF(SP_SUL!AK236="","*",SP_SUL!AK236)</f>
        <v>-</v>
      </c>
      <c r="L236" s="141" t="str">
        <f>IF(SP_SUL!AM236="","*",SP_SUL!AM236)</f>
        <v>105-ZGP</v>
      </c>
      <c r="M236" s="141">
        <f>IF(SP_SUL!AP236="","*",SP_SUL!AP236)</f>
        <v>103.6</v>
      </c>
      <c r="N236" s="141" t="str">
        <f>IF(SP_SUL!AM236="","*",SP_SUL!AM236)</f>
        <v>105-ZGP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Contrato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A84</v>
      </c>
      <c r="F241" s="100" t="str">
        <f>IF(SP_SUL!H241="","*",SP_SUL!H241)</f>
        <v>109ZPT</v>
      </c>
      <c r="G241" s="100" t="str">
        <f>IF(SP_SUL!M241="","*",SP_SUL!M241)</f>
        <v>ZPT-ZPG-ZPT</v>
      </c>
      <c r="H241" s="154">
        <f>IF(SP_SUL!K241="","*",SP_SUL!K241)</f>
        <v>108.4</v>
      </c>
      <c r="I241" s="132">
        <f>IF(SP_SUL!O241="","*",SP_SUL!O241)</f>
        <v>0.375</v>
      </c>
      <c r="J241" s="132">
        <f>IF(SP_SUL!P241="","*",SP_SUL!P241)</f>
        <v>4.1666666666666664E-2</v>
      </c>
      <c r="K241" s="141" t="str">
        <f>IF(SP_SUL!AK241="","*",SP_SUL!AK241)</f>
        <v>109ZPT</v>
      </c>
      <c r="L241" s="141" t="str">
        <f>IF(SP_SUL!AM241="","*",SP_SUL!AM241)</f>
        <v>ZPT-ZPG-ZPT</v>
      </c>
      <c r="M241" s="141">
        <f>IF(SP_SUL!AP241="","*",SP_SUL!AP241)</f>
        <v>108.4</v>
      </c>
      <c r="N241" s="141" t="str">
        <f>IF(SP_SUL!AM241="","*",SP_SUL!AM241)</f>
        <v>ZPT-ZPG-ZPT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 t="str">
        <f>IF(SP_SUL!K242="","*",SP_SUL!K242)</f>
        <v>*</v>
      </c>
      <c r="I242" s="132">
        <f>IF(SP_SUL!O242="","*",SP_SUL!O242)</f>
        <v>0.33333333333333331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 t="str">
        <f>IF(SP_SUL!AP242="","*",SP_SUL!AP242)</f>
        <v>-</v>
      </c>
      <c r="N242" s="141" t="str">
        <f>IF(SP_SUL!AM242="","*",SP_SUL!AM242)</f>
        <v>IBA-ZPT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1351</v>
      </c>
      <c r="C2" s="96" t="s">
        <v>854</v>
      </c>
      <c r="D2" s="96" t="s">
        <v>856</v>
      </c>
      <c r="E2" s="96" t="s">
        <v>1352</v>
      </c>
      <c r="F2" s="96" t="s">
        <v>1353</v>
      </c>
      <c r="G2" s="96" t="s">
        <v>1354</v>
      </c>
      <c r="H2" s="96" t="s">
        <v>1355</v>
      </c>
      <c r="I2" s="96" t="s">
        <v>1356</v>
      </c>
      <c r="J2" s="96" t="s">
        <v>1357</v>
      </c>
      <c r="K2" s="131" t="s">
        <v>1358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>
        <f>IF(SP_SUL!B219="","*",SP_SUL!B219)</f>
        <v>46001</v>
      </c>
      <c r="D204" s="121" t="str">
        <f>IF(SP_SUL!D219="","*",SP_SUL!D219)</f>
        <v>NIVALDO</v>
      </c>
      <c r="E204" s="121" t="str">
        <f>IF(SP_SUL!H219="","*",SP_SUL!H219)</f>
        <v>-</v>
      </c>
      <c r="F204" s="137" t="str">
        <f>IF(SP_SUL!M219="","*",SP_SUL!M219)</f>
        <v>ZVK-ZDS</v>
      </c>
      <c r="G204" s="121" t="str">
        <f>IF(SP_SUL!I219="","*",SP_SUL!I219)</f>
        <v>-</v>
      </c>
      <c r="H204" s="121" t="str">
        <f>IF(SP_SUL!AB219="","*",SP_SUL!AB219)</f>
        <v>FIXO</v>
      </c>
      <c r="I204" s="121" t="str">
        <f>IF(SP_SUL!AC219="","*",SP_SUL!AC219)</f>
        <v>-</v>
      </c>
      <c r="J204" s="122" t="str">
        <f>IF(SP_SUL!AA219="","*",SP_SUL!AA219)</f>
        <v>-</v>
      </c>
      <c r="K204" s="134" t="str">
        <f>IF(SP_SUL!AD219="","*",SP_SUL!AD219)</f>
        <v>-</v>
      </c>
    </row>
    <row r="205" spans="2:11" s="123" customFormat="1" hidden="1">
      <c r="B205" s="120" t="str">
        <f>IF(SP_SUL!Y220="","*",SP_SUL!Y220)</f>
        <v>*</v>
      </c>
      <c r="C205" s="121">
        <f>IF(SP_SUL!B220="","*",SP_SUL!B220)</f>
        <v>46001</v>
      </c>
      <c r="D205" s="121" t="str">
        <f>IF(SP_SUL!D220="","*",SP_SUL!D220)</f>
        <v>V89</v>
      </c>
      <c r="E205" s="121" t="str">
        <f>IF(SP_SUL!H220="","*",SP_SUL!H220)</f>
        <v>ZYU1</v>
      </c>
      <c r="F205" s="137" t="str">
        <f>IF(SP_SUL!M220="","*",SP_SUL!M220)</f>
        <v>ZVK-ZDS</v>
      </c>
      <c r="G205" s="121" t="str">
        <f>IF(SP_SUL!I220="","*",SP_SUL!I220)</f>
        <v>ZYU1</v>
      </c>
      <c r="H205" s="121" t="str">
        <f>IF(SP_SUL!AB220="","*",SP_SUL!AB220)</f>
        <v>FIXO</v>
      </c>
      <c r="I205" s="121" t="str">
        <f>IF(SP_SUL!AC220="","*",SP_SUL!AC220)</f>
        <v>ACIONAMENTO</v>
      </c>
      <c r="J205" s="122">
        <f>IF(SP_SUL!AA220="","*",SP_SUL!AA220)</f>
        <v>1</v>
      </c>
      <c r="K205" s="134">
        <f>IF(SP_SUL!AD220="","*",SP_SUL!AD220)</f>
        <v>0.33333333333333331</v>
      </c>
    </row>
    <row r="206" spans="2:11" s="123" customFormat="1" hidden="1">
      <c r="B206" s="120" t="str">
        <f>IF(SP_SUL!Y222="","*",SP_SUL!Y222)</f>
        <v>*</v>
      </c>
      <c r="C206" s="121">
        <f>IF(SP_SUL!B222="","*",SP_SUL!B222)</f>
        <v>46001</v>
      </c>
      <c r="D206" s="121" t="str">
        <f>IF(SP_SUL!D222="","*",SP_SUL!D222)</f>
        <v>ROBSON (TF-701)</v>
      </c>
      <c r="E206" s="121" t="str">
        <f>IF(SP_SUL!H222="","*",SP_SUL!H222)</f>
        <v>-</v>
      </c>
      <c r="F206" s="137" t="str">
        <f>IF(SP_SUL!M222="","*",SP_SUL!M222)</f>
        <v>ZPS-ZAL</v>
      </c>
      <c r="G206" s="121" t="str">
        <f>IF(SP_SUL!I222="","*",SP_SUL!I222)</f>
        <v>-</v>
      </c>
      <c r="H206" s="121" t="str">
        <f>IF(SP_SUL!AB222="","*",SP_SUL!AB222)</f>
        <v>-</v>
      </c>
      <c r="I206" s="121" t="str">
        <f>IF(SP_SUL!AC222="","*",SP_SUL!AC222)</f>
        <v>-</v>
      </c>
      <c r="J206" s="122" t="str">
        <f>IF(SP_SUL!AA222="","*",SP_SUL!AA222)</f>
        <v>-</v>
      </c>
      <c r="K206" s="134" t="str">
        <f>IF(SP_SUL!AD222="","*",SP_SUL!AD222)</f>
        <v>-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>
        <f>IF(SP_SUL!B224="","*",SP_SUL!B224)</f>
        <v>46001</v>
      </c>
      <c r="D208" s="121" t="str">
        <f>IF(SP_SUL!D224="","*",SP_SUL!D224)</f>
        <v>A87</v>
      </c>
      <c r="E208" s="121" t="str">
        <f>IF(SP_SUL!H224="","*",SP_SUL!H224)</f>
        <v>ZKEZGA-1</v>
      </c>
      <c r="F208" s="137" t="str">
        <f>IF(SP_SUL!M224="","*",SP_SUL!M224)</f>
        <v>ZKEZGA-ZYU</v>
      </c>
      <c r="G208" s="121" t="str">
        <f>IF(SP_SUL!I224="","*",SP_SUL!I224)</f>
        <v>ZYU-1</v>
      </c>
      <c r="H208" s="121" t="str">
        <f>IF(SP_SUL!AB224="","*",SP_SUL!AB224)</f>
        <v>FIXO</v>
      </c>
      <c r="I208" s="121" t="str">
        <f>IF(SP_SUL!AC224="","*",SP_SUL!AC224)</f>
        <v>ACIONAMENTO</v>
      </c>
      <c r="J208" s="122">
        <f>IF(SP_SUL!AA224="","*",SP_SUL!AA224)</f>
        <v>1</v>
      </c>
      <c r="K208" s="134">
        <f>IF(SP_SUL!AD224="","*",SP_SUL!AD224)</f>
        <v>0.33333333333333331</v>
      </c>
    </row>
    <row r="209" spans="2:11" s="123" customFormat="1" hidden="1">
      <c r="B209" s="120" t="str">
        <f>IF(SP_SUL!Y225="","*",SP_SUL!Y225)</f>
        <v>*</v>
      </c>
      <c r="C209" s="121">
        <f>IF(SP_SUL!B225="","*",SP_SUL!B225)</f>
        <v>46001</v>
      </c>
      <c r="D209" s="121" t="str">
        <f>IF(SP_SUL!D225="","*",SP_SUL!D225)</f>
        <v>DIEGO (TP-723)</v>
      </c>
      <c r="E209" s="121" t="str">
        <f>IF(SP_SUL!H225="","*",SP_SUL!H225)</f>
        <v>-</v>
      </c>
      <c r="F209" s="137" t="str">
        <f>IF(SP_SUL!M225="","*",SP_SUL!M225)</f>
        <v>ZYQ-ZEM</v>
      </c>
      <c r="G209" s="121" t="str">
        <f>IF(SP_SUL!I225="","*",SP_SUL!I225)</f>
        <v>*</v>
      </c>
      <c r="H209" s="121" t="str">
        <f>IF(SP_SUL!AB225="","*",SP_SUL!AB225)</f>
        <v>-</v>
      </c>
      <c r="I209" s="121" t="str">
        <f>IF(SP_SUL!AC225="","*",SP_SUL!AC225)</f>
        <v>-</v>
      </c>
      <c r="J209" s="122" t="str">
        <f>IF(SP_SUL!AA225="","*",SP_SUL!AA225)</f>
        <v>-</v>
      </c>
      <c r="K209" s="134" t="str">
        <f>IF(SP_SUL!AD225="","*",SP_SUL!AD225)</f>
        <v>-</v>
      </c>
    </row>
    <row r="210" spans="2:11" s="123" customFormat="1" hidden="1">
      <c r="B210" s="120" t="str">
        <f>IF(SP_SUL!Y226="","*",SP_SUL!Y226)</f>
        <v>*</v>
      </c>
      <c r="C210" s="121">
        <f>IF(SP_SUL!B226="","*",SP_SUL!B226)</f>
        <v>46001</v>
      </c>
      <c r="D210" s="121" t="str">
        <f>IF(SP_SUL!D226="","*",SP_SUL!D226)</f>
        <v>W60</v>
      </c>
      <c r="E210" s="121" t="str">
        <f>IF(SP_SUL!H226="","*",SP_SUL!H226)</f>
        <v>ZEM130-2</v>
      </c>
      <c r="F210" s="137" t="str">
        <f>IF(SP_SUL!M226="","*",SP_SUL!M226)</f>
        <v>ZYQ-ZEM</v>
      </c>
      <c r="G210" s="121" t="str">
        <f>IF(SP_SUL!I226="","*",SP_SUL!I226)</f>
        <v>ZEM1302</v>
      </c>
      <c r="H210" s="121" t="str">
        <f>IF(SP_SUL!AB226="","*",SP_SUL!AB226)</f>
        <v>FIXO</v>
      </c>
      <c r="I210" s="121" t="str">
        <f>IF(SP_SUL!AC226="","*",SP_SUL!AC226)</f>
        <v>ACIONAMENTO</v>
      </c>
      <c r="J210" s="122">
        <f>IF(SP_SUL!AA226="","*",SP_SUL!AA226)</f>
        <v>1</v>
      </c>
      <c r="K210" s="134">
        <f>IF(SP_SUL!AD226="","*",SP_SUL!AD226)</f>
        <v>0.33333333333333331</v>
      </c>
    </row>
    <row r="211" spans="2:11" s="123" customFormat="1" hidden="1">
      <c r="B211" s="120" t="str">
        <f>IF(SP_SUL!Y227="","*",SP_SUL!Y227)</f>
        <v>*</v>
      </c>
      <c r="C211" s="121">
        <f>IF(SP_SUL!B227="","*",SP_SUL!B227)</f>
        <v>46001</v>
      </c>
      <c r="D211" s="121" t="str">
        <f>IF(SP_SUL!D227="","*",SP_SUL!D227)</f>
        <v>V97</v>
      </c>
      <c r="E211" s="121" t="str">
        <f>IF(SP_SUL!H227="","*",SP_SUL!H227)</f>
        <v>ZEM-2</v>
      </c>
      <c r="F211" s="137" t="str">
        <f>IF(SP_SUL!M227="","*",SP_SUL!M227)</f>
        <v>ZEM-ZEV</v>
      </c>
      <c r="G211" s="121" t="str">
        <f>IF(SP_SUL!I227="","*",SP_SUL!I227)</f>
        <v>ZEV-2</v>
      </c>
      <c r="H211" s="121" t="str">
        <f>IF(SP_SUL!AB227="","*",SP_SUL!AB227)</f>
        <v>FIXO</v>
      </c>
      <c r="I211" s="121" t="str">
        <f>IF(SP_SUL!AC227="","*",SP_SUL!AC227)</f>
        <v>ACIONAMENTO</v>
      </c>
      <c r="J211" s="122">
        <f>IF(SP_SUL!AA227="","*",SP_SUL!AA227)</f>
        <v>1</v>
      </c>
      <c r="K211" s="134">
        <f>IF(SP_SUL!AD227="","*",SP_SUL!AD227)</f>
        <v>0.33333333333333331</v>
      </c>
    </row>
    <row r="212" spans="2:11" s="123" customFormat="1" hidden="1">
      <c r="B212" s="120" t="str">
        <f>IF(SP_SUL!Y229="","*",SP_SUL!Y229)</f>
        <v>*</v>
      </c>
      <c r="C212" s="121">
        <f>IF(SP_SUL!B229="","*",SP_SUL!B229)</f>
        <v>46001</v>
      </c>
      <c r="D212" s="121" t="str">
        <f>IF(SP_SUL!D229="","*",SP_SUL!D229)</f>
        <v>CAIQUE (TP-869)</v>
      </c>
      <c r="E212" s="121" t="str">
        <f>IF(SP_SUL!H229="","*",SP_SUL!H229)</f>
        <v>-</v>
      </c>
      <c r="F212" s="137" t="str">
        <f>IF(SP_SUL!M229="","*",SP_SUL!M229)</f>
        <v>ZWI-ZYQ</v>
      </c>
      <c r="G212" s="121" t="str">
        <f>IF(SP_SUL!I229="","*",SP_SUL!I229)</f>
        <v>-</v>
      </c>
      <c r="H212" s="121" t="str">
        <f>IF(SP_SUL!AB229="","*",SP_SUL!AB229)</f>
        <v>-</v>
      </c>
      <c r="I212" s="121" t="str">
        <f>IF(SP_SUL!AC229="","*",SP_SUL!AC229)</f>
        <v>*</v>
      </c>
      <c r="J212" s="122" t="str">
        <f>IF(SP_SUL!AA229="","*",SP_SUL!AA229)</f>
        <v>-</v>
      </c>
      <c r="K212" s="134" t="str">
        <f>IF(SP_SUL!AD229="","*",SP_SUL!AD229)</f>
        <v>-</v>
      </c>
    </row>
    <row r="213" spans="2:11" s="123" customFormat="1" hidden="1">
      <c r="B213" s="120" t="str">
        <f>IF(SP_SUL!Y230="","*",SP_SUL!Y230)</f>
        <v>*</v>
      </c>
      <c r="C213" s="121">
        <f>IF(SP_SUL!B230="","*",SP_SUL!B230)</f>
        <v>46001</v>
      </c>
      <c r="D213" s="121" t="str">
        <f>IF(SP_SUL!D230="","*",SP_SUL!D230)</f>
        <v>MATEUS (TP-809)</v>
      </c>
      <c r="E213" s="121" t="str">
        <f>IF(SP_SUL!H230="","*",SP_SUL!H230)</f>
        <v>*</v>
      </c>
      <c r="F213" s="137" t="str">
        <f>IF(SP_SUL!M230="","*",SP_SUL!M230)</f>
        <v>ZWI-ZYQ</v>
      </c>
      <c r="G213" s="121" t="str">
        <f>IF(SP_SUL!I230="","*",SP_SUL!I230)</f>
        <v>*</v>
      </c>
      <c r="H213" s="121" t="str">
        <f>IF(SP_SUL!AB230="","*",SP_SUL!AB230)</f>
        <v>-</v>
      </c>
      <c r="I213" s="121" t="str">
        <f>IF(SP_SUL!AC230="","*",SP_SUL!AC230)</f>
        <v>-</v>
      </c>
      <c r="J213" s="122" t="str">
        <f>IF(SP_SUL!AA230="","*",SP_SUL!AA230)</f>
        <v>-</v>
      </c>
      <c r="K213" s="134" t="str">
        <f>IF(SP_SUL!AD230="","*",SP_SUL!AD230)</f>
        <v>-</v>
      </c>
    </row>
    <row r="214" spans="2:11" s="123" customFormat="1" hidden="1">
      <c r="B214" s="120" t="str">
        <f>IF(SP_SUL!Y231="","*",SP_SUL!Y231)</f>
        <v>*</v>
      </c>
      <c r="C214" s="121">
        <f>IF(SP_SUL!B231="","*",SP_SUL!B231)</f>
        <v>46001</v>
      </c>
      <c r="D214" s="121" t="str">
        <f>IF(SP_SUL!D231="","*",SP_SUL!D231)</f>
        <v>ADENISON (TP-810)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-</v>
      </c>
      <c r="J214" s="122" t="str">
        <f>IF(SP_SUL!AA231="","*",SP_SUL!AA231)</f>
        <v>-</v>
      </c>
      <c r="K214" s="134" t="str">
        <f>IF(SP_SUL!AD231="","*",SP_SUL!AD231)</f>
        <v>-</v>
      </c>
    </row>
    <row r="215" spans="2:11" s="123" customFormat="1" hidden="1">
      <c r="B215" s="120" t="str">
        <f>IF(SP_SUL!Y232="","*",SP_SUL!Y232)</f>
        <v>*</v>
      </c>
      <c r="C215" s="121">
        <f>IF(SP_SUL!B232="","*",SP_SUL!B232)</f>
        <v>46001</v>
      </c>
      <c r="D215" s="121" t="str">
        <f>IF(SP_SUL!D232="","*",SP_SUL!D232)</f>
        <v>W96</v>
      </c>
      <c r="E215" s="121" t="str">
        <f>IF(SP_SUL!H232="","*",SP_SUL!H232)</f>
        <v>ZEM-1</v>
      </c>
      <c r="F215" s="137" t="str">
        <f>IF(SP_SUL!M232="","*",SP_SUL!M232)</f>
        <v>ZEM-ZEV</v>
      </c>
      <c r="G215" s="121" t="str">
        <f>IF(SP_SUL!I232="","*",SP_SUL!I232)</f>
        <v>Z3VZEV</v>
      </c>
      <c r="H215" s="121" t="str">
        <f>IF(SP_SUL!AB232="","*",SP_SUL!AB232)</f>
        <v>-</v>
      </c>
      <c r="I215" s="121" t="str">
        <f>IF(SP_SUL!AC232="","*",SP_SUL!AC232)</f>
        <v>-</v>
      </c>
      <c r="J215" s="122" t="str">
        <f>IF(SP_SUL!AA232="","*",SP_SUL!AA232)</f>
        <v>-</v>
      </c>
      <c r="K215" s="134" t="str">
        <f>IF(SP_SUL!AD232="","*",SP_SUL!AD232)</f>
        <v>-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-</v>
      </c>
      <c r="I216" s="121" t="str">
        <f>IF(SP_SUL!AC233="","*",SP_SUL!AC233)</f>
        <v>-</v>
      </c>
      <c r="J216" s="122" t="str">
        <f>IF(SP_SUL!AA233="","*",SP_SUL!AA233)</f>
        <v>-</v>
      </c>
      <c r="K216" s="134" t="str">
        <f>IF(SP_SUL!AD233="","*",SP_SUL!AD233)</f>
        <v>-</v>
      </c>
    </row>
    <row r="217" spans="2:11" s="123" customFormat="1" hidden="1">
      <c r="B217" s="120" t="str">
        <f>IF(SP_SUL!Y234="","*",SP_SUL!Y234)</f>
        <v>*</v>
      </c>
      <c r="C217" s="121">
        <f>IF(SP_SUL!B234="","*",SP_SUL!B234)</f>
        <v>46001</v>
      </c>
      <c r="D217" s="121" t="str">
        <f>IF(SP_SUL!D234="","*",SP_SUL!D234)</f>
        <v>EDSON (TP-719)</v>
      </c>
      <c r="E217" s="121" t="str">
        <f>IF(SP_SUL!H234="","*",SP_SUL!H234)</f>
        <v>-</v>
      </c>
      <c r="F217" s="137" t="str">
        <f>IF(SP_SUL!M234="","*",SP_SUL!M234)</f>
        <v>ZEZ-069</v>
      </c>
      <c r="G217" s="121" t="str">
        <f>IF(SP_SUL!I234="","*",SP_SUL!I234)</f>
        <v>-</v>
      </c>
      <c r="H217" s="121" t="str">
        <f>IF(SP_SUL!AB234="","*",SP_SUL!AB234)</f>
        <v>-</v>
      </c>
      <c r="I217" s="121" t="str">
        <f>IF(SP_SUL!AC234="","*",SP_SUL!AC234)</f>
        <v>-</v>
      </c>
      <c r="J217" s="122" t="str">
        <f>IF(SP_SUL!AA234="","*",SP_SUL!AA234)</f>
        <v>-</v>
      </c>
      <c r="K217" s="134" t="str">
        <f>IF(SP_SUL!AD234="","*",SP_SUL!AD234)</f>
        <v>-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WILLIAN (TP-811)</v>
      </c>
      <c r="E218" s="121" t="str">
        <f>IF(SP_SUL!H235="","*",SP_SUL!H235)</f>
        <v>-</v>
      </c>
      <c r="F218" s="137" t="str">
        <f>IF(SP_SUL!M235="","*",SP_SUL!M235)</f>
        <v>ZXW</v>
      </c>
      <c r="G218" s="121" t="str">
        <f>IF(SP_SUL!I235="","*",SP_SUL!I235)</f>
        <v>-</v>
      </c>
      <c r="H218" s="121" t="str">
        <f>IF(SP_SUL!AB235="","*",SP_SUL!AB235)</f>
        <v>-</v>
      </c>
      <c r="I218" s="121" t="str">
        <f>IF(SP_SUL!AC235="","*",SP_SUL!AC235)</f>
        <v>-</v>
      </c>
      <c r="J218" s="122" t="str">
        <f>IF(SP_SUL!AA235="","*",SP_SUL!AA235)</f>
        <v>-</v>
      </c>
      <c r="K218" s="134" t="str">
        <f>IF(SP_SUL!AD235="","*",SP_SUL!AD235)</f>
        <v>-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HUELTON (TP-725)</v>
      </c>
      <c r="E219" s="121" t="str">
        <f>IF(SP_SUL!H236="","*",SP_SUL!H236)</f>
        <v>-</v>
      </c>
      <c r="F219" s="137" t="str">
        <f>IF(SP_SUL!M236="","*",SP_SUL!M236)</f>
        <v>105-ZGP</v>
      </c>
      <c r="G219" s="121" t="str">
        <f>IF(SP_SUL!I236="","*",SP_SUL!I236)</f>
        <v>-</v>
      </c>
      <c r="H219" s="121" t="str">
        <f>IF(SP_SUL!AB236="","*",SP_SUL!AB236)</f>
        <v>-</v>
      </c>
      <c r="I219" s="121" t="str">
        <f>IF(SP_SUL!AC236="","*",SP_SUL!AC236)</f>
        <v>-</v>
      </c>
      <c r="J219" s="122" t="str">
        <f>IF(SP_SUL!AA236="","*",SP_SUL!AA236)</f>
        <v>-</v>
      </c>
      <c r="K219" s="134" t="str">
        <f>IF(SP_SUL!AD236="","*",SP_SUL!AD236)</f>
        <v>-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DIEGO (TF-42)</v>
      </c>
      <c r="E223" s="121" t="str">
        <f>IF(SP_SUL!H240="","*",SP_SUL!H240)</f>
        <v>-</v>
      </c>
      <c r="F223" s="137" t="str">
        <f>IF(SP_SUL!M240="","*",SP_SUL!M240)</f>
        <v>ZGM-109</v>
      </c>
      <c r="G223" s="121" t="str">
        <f>IF(SP_SUL!I240="","*",SP_SUL!I240)</f>
        <v>-</v>
      </c>
      <c r="H223" s="121" t="str">
        <f>IF(SP_SUL!AB240="","*",SP_SUL!AB240)</f>
        <v>-</v>
      </c>
      <c r="I223" s="121" t="str">
        <f>IF(SP_SUL!AC240="","*",SP_SUL!AC240)</f>
        <v>-</v>
      </c>
      <c r="J223" s="122" t="str">
        <f>IF(SP_SUL!AA240="","*",SP_SUL!AA240)</f>
        <v>-</v>
      </c>
      <c r="K223" s="134" t="str">
        <f>IF(SP_SUL!AD240="","*",SP_SUL!AD240)</f>
        <v>-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A84</v>
      </c>
      <c r="E224" s="121" t="str">
        <f>IF(SP_SUL!H241="","*",SP_SUL!H241)</f>
        <v>109ZPT</v>
      </c>
      <c r="F224" s="137" t="str">
        <f>IF(SP_SUL!M241="","*",SP_SUL!M241)</f>
        <v>ZPT-ZPG-ZPT</v>
      </c>
      <c r="G224" s="121" t="str">
        <f>IF(SP_SUL!I241="","*",SP_SUL!I241)</f>
        <v>109ZDR</v>
      </c>
      <c r="H224" s="121" t="str">
        <f>IF(SP_SUL!AB241="","*",SP_SUL!AB241)</f>
        <v>FIXO</v>
      </c>
      <c r="I224" s="121" t="str">
        <f>IF(SP_SUL!AC241="","*",SP_SUL!AC241)</f>
        <v>ACIONAMENTO</v>
      </c>
      <c r="J224" s="122">
        <f>IF(SP_SUL!AA241="","*",SP_SUL!AA241)</f>
        <v>1</v>
      </c>
      <c r="K224" s="134">
        <f>IF(SP_SUL!AD241="","*",SP_SUL!AD241)</f>
        <v>0.33333333333333331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E41</v>
      </c>
      <c r="E225" s="121" t="str">
        <f>IF(SP_SUL!H242="","*",SP_SUL!H242)</f>
        <v>IBA</v>
      </c>
      <c r="F225" s="137" t="str">
        <f>IF(SP_SUL!M242="","*",SP_SUL!M242)</f>
        <v>IBA-ZPT</v>
      </c>
      <c r="G225" s="121" t="str">
        <f>IF(SP_SUL!I242="","*",SP_SUL!I242)</f>
        <v>ZTP</v>
      </c>
      <c r="H225" s="121" t="str">
        <f>IF(SP_SUL!AB242="","*",SP_SUL!AB242)</f>
        <v>ESCALA</v>
      </c>
      <c r="I225" s="121" t="str">
        <f>IF(SP_SUL!AC242="","*",SP_SUL!AC242)</f>
        <v>AGD ACIONAMENTO PCM</v>
      </c>
      <c r="J225" s="122">
        <f>IF(SP_SUL!AA242="","*",SP_SUL!AA242)</f>
        <v>2</v>
      </c>
      <c r="K225" s="134">
        <f>IF(SP_SUL!AD242="","*",SP_SUL!AD242)</f>
        <v>0.33333333333333331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2025-12-09T18:17:06Z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