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783" documentId="8_{B6337239-1A00-434D-AAD0-422EA1FEB5AE}" xr6:coauthVersionLast="47" xr6:coauthVersionMax="47" xr10:uidLastSave="{6D18CD22-270A-4AD3-BC6E-5CADD57FD1A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80" i="1" l="1" a="1"/>
  <c r="N380" i="1"/>
  <c r="N385" i="1" a="1"/>
  <c r="N385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R385" i="1"/>
  <c r="S385" i="1" a="1"/>
  <c r="S385" i="1"/>
  <c r="T385" i="1" a="1"/>
  <c r="T385" i="1"/>
  <c r="U385" i="1"/>
  <c r="M385" i="1" a="1"/>
  <c r="M385" i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D354" i="12"/>
  <c r="E354" i="12"/>
  <c r="F354" i="12"/>
  <c r="G354" i="12"/>
  <c r="H354" i="12"/>
  <c r="I354" i="12"/>
  <c r="J354" i="12"/>
  <c r="K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D358" i="12"/>
  <c r="E358" i="12"/>
  <c r="F358" i="12"/>
  <c r="G358" i="12"/>
  <c r="H358" i="12"/>
  <c r="I358" i="12"/>
  <c r="J358" i="12"/>
  <c r="K358" i="12"/>
  <c r="L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54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K347" i="12"/>
  <c r="L347" i="12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5" i="12" s="1"/>
  <c r="N357" i="1" a="1"/>
  <c r="N357" i="1"/>
  <c r="L355" i="12" s="1"/>
  <c r="M358" i="1" a="1"/>
  <c r="M358" i="1"/>
  <c r="K356" i="12" s="1"/>
  <c r="N358" i="1" a="1"/>
  <c r="N358" i="1"/>
  <c r="L356" i="12" s="1"/>
  <c r="M359" i="1" a="1"/>
  <c r="M359" i="1"/>
  <c r="K357" i="12" s="1"/>
  <c r="N359" i="1" a="1"/>
  <c r="N359" i="1"/>
  <c r="L357" i="12" s="1"/>
  <c r="M361" i="1" a="1"/>
  <c r="M361" i="1"/>
  <c r="K359" i="12" s="1"/>
  <c r="N361" i="1" a="1"/>
  <c r="N361" i="1"/>
  <c r="L359" i="12" s="1"/>
  <c r="M362" i="1" a="1"/>
  <c r="M362" i="1"/>
  <c r="K360" i="12" s="1"/>
  <c r="N362" i="1" a="1"/>
  <c r="N362" i="1"/>
  <c r="L360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K373" i="12"/>
  <c r="L373" i="12"/>
  <c r="M377" i="1" a="1"/>
  <c r="M377" i="1"/>
  <c r="K374" i="12" s="1"/>
  <c r="L374" i="12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K377" i="12"/>
  <c r="L377" i="12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K380" i="12"/>
  <c r="L380" i="12"/>
  <c r="K381" i="12"/>
  <c r="L381" i="12"/>
  <c r="K382" i="12"/>
  <c r="L382" i="12"/>
  <c r="K383" i="12"/>
  <c r="L383" i="12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K386" i="12"/>
  <c r="L386" i="12"/>
  <c r="K387" i="12"/>
  <c r="L387" i="12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1" i="1" a="1"/>
  <c r="M401" i="1"/>
  <c r="N401" i="1" a="1"/>
  <c r="N401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5" i="12" s="1"/>
  <c r="T357" i="1" a="1"/>
  <c r="T357" i="1"/>
  <c r="E3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6" i="12" s="1"/>
  <c r="T358" i="1" a="1"/>
  <c r="T358" i="1"/>
  <c r="E3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7" i="12" s="1"/>
  <c r="T359" i="1" a="1"/>
  <c r="T359" i="1"/>
  <c r="E3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9" i="12" s="1"/>
  <c r="T361" i="1" a="1"/>
  <c r="T361" i="1"/>
  <c r="E3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60" i="12" s="1"/>
  <c r="T362" i="1" a="1"/>
  <c r="T362" i="1"/>
  <c r="E3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1" i="12" s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D373" i="12"/>
  <c r="E373" i="12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S377" i="12"/>
  <c r="D377" i="12"/>
  <c r="E377" i="12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D380" i="12"/>
  <c r="E380" i="12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D382" i="12"/>
  <c r="E382" i="12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D383" i="12"/>
  <c r="E383" i="12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D386" i="12"/>
  <c r="E386" i="12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D387" i="12"/>
  <c r="E387" i="12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K396" i="12"/>
  <c r="L396" i="12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K400" i="12"/>
  <c r="L400" i="12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M405" i="1" a="1"/>
  <c r="M405" i="1" s="1"/>
  <c r="K402" i="12" s="1"/>
  <c r="N405" i="1" a="1"/>
  <c r="N405" i="1" s="1"/>
  <c r="L402" i="12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M406" i="1" a="1"/>
  <c r="M406" i="1" s="1"/>
  <c r="K403" i="12" s="1"/>
  <c r="N406" i="1" a="1"/>
  <c r="N406" i="1" s="1"/>
  <c r="L403" i="12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K404" i="12" s="1"/>
  <c r="N407" i="1" a="1"/>
  <c r="N407" i="1" s="1"/>
  <c r="L404" i="12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K405" i="12" s="1"/>
  <c r="N408" i="1" a="1"/>
  <c r="N408" i="1" s="1"/>
  <c r="L405" i="12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K406" i="12" s="1"/>
  <c r="N409" i="1" a="1"/>
  <c r="N409" i="1" s="1"/>
  <c r="L406" i="12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K407" i="12" s="1"/>
  <c r="N410" i="1" a="1"/>
  <c r="N410" i="1" s="1"/>
  <c r="L407" i="12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K408" i="12" s="1"/>
  <c r="N411" i="1" a="1"/>
  <c r="N411" i="1" s="1"/>
  <c r="L408" i="12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K409" i="12" s="1"/>
  <c r="N412" i="1" a="1"/>
  <c r="N412" i="1" s="1"/>
  <c r="L409" i="12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M413" i="1" a="1"/>
  <c r="M413" i="1" s="1"/>
  <c r="N413" i="1" a="1"/>
  <c r="N413" i="1" s="1"/>
  <c r="L410" i="12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N414" i="1" a="1"/>
  <c r="N414" i="1" s="1"/>
  <c r="L411" i="12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L412" i="12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K413" i="12" s="1"/>
  <c r="N416" i="1" a="1"/>
  <c r="N416" i="1" s="1"/>
  <c r="L413" i="12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L414" i="12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L415" i="12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K416" i="12" s="1"/>
  <c r="N419" i="1" a="1"/>
  <c r="N419" i="1" s="1"/>
  <c r="L416" i="12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L417" i="12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L418" i="12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L419" i="12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L420" i="12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L421" i="12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L422" i="12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L423" i="12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L424" i="12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L425" i="12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L426" i="12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K427" i="12" s="1"/>
  <c r="N430" i="1" a="1"/>
  <c r="N430" i="1" s="1"/>
  <c r="L427" i="12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L428" i="12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L429" i="12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L430" i="12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L431" i="12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L432" i="12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L433" i="12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L434" i="12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L435" i="12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L437" i="12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L438" i="12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L439" i="12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L441" i="12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L442" i="12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88" i="11" s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M19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M202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212" i="11" s="1"/>
  <c r="AL135" i="1"/>
  <c r="AO135" i="1"/>
  <c r="BD135" i="1" s="1" a="1"/>
  <c r="BD135" i="1" s="1"/>
  <c r="AP135" i="1"/>
  <c r="M212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214" i="11" s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217" i="11" s="1"/>
  <c r="AL140" i="1"/>
  <c r="AO140" i="1"/>
  <c r="AP140" i="1"/>
  <c r="M217" i="11" s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K218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M22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K245" i="11" s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M247" i="11" s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K251" i="11" s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M253" i="11" s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K255" i="11" s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M27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M188" i="11"/>
  <c r="M189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9" i="11"/>
  <c r="M249" i="11"/>
  <c r="K252" i="11"/>
  <c r="M255" i="11"/>
  <c r="K256" i="11"/>
  <c r="M256" i="11"/>
  <c r="K257" i="11"/>
  <c r="M257" i="11"/>
  <c r="K258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BE404" i="1" l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<sst xmlns="http://schemas.openxmlformats.org/spreadsheetml/2006/main" count="7349" uniqueCount="1853">
  <si>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</si>
  <si>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</si>
  <si>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</si>
  <si>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</si>
  <si>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</si>
  <si>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</si>
  <si>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</si>
  <si>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</si>
  <si>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</si>
  <si>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</si>
  <si>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</si>
  <si>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</si>
  <si>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</si>
  <si>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</si>
  <si>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</si>
  <si>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</si>
  <si>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</si>
  <si>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</si>
  <si>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</si>
  <si>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</si>
  <si>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</si>
  <si>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</si>
  <si>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</si>
  <si>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</si>
  <si>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</si>
  <si>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</si>
  <si>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</si>
  <si>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</si>
  <si>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</si>
  <si>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</si>
  <si>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</si>
  <si>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</si>
  <si>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</si>
  <si>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</si>
  <si>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</si>
  <si>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</si>
  <si>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</si>
  <si>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</si>
  <si>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</si>
  <si>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</si>
  <si>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</si>
  <si>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</si>
  <si>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</si>
  <si>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</si>
  <si>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</si>
  <si>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</si>
  <si>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</si>
  <si>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</si>
  <si>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</si>
  <si>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</si>
  <si>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</si>
  <si>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</si>
  <si>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</si>
  <si>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</si>
  <si>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</si>
  <si>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</si>
  <si>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</si>
  <si>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</si>
  <si>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</si>
  <si>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</si>
  <si>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</si>
  <si>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</si>
  <si>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</si>
  <si>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</si>
  <si>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</si>
  <si>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</si>
  <si>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</si>
  <si>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</si>
  <si>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</si>
  <si>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</si>
  <si>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</si>
  <si>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</si>
  <si>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</si>
  <si>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</si>
  <si>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</si>
  <si>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</si>
  <si>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</si>
  <si>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</si>
  <si>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</si>
  <si>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</si>
  <si>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</si>
  <si>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</si>
  <si>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</si>
  <si>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</si>
  <si>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</si>
  <si>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</si>
  <si>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</si>
  <si>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</si>
  <si>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</si>
  <si>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</si>
  <si>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</si>
  <si>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</si>
  <si>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</si>
  <si>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</si>
  <si>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</si>
  <si>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</si>
  <si>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</si>
  <si>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</si>
  <si>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</si>
  <si>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</si>
  <si>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</si>
  <si>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</si>
  <si>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</si>
  <si>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</si>
  <si>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</si>
  <si>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</si>
  <si>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</si>
  <si>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</si>
  <si>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</si>
  <si>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</si>
  <si>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</si>
  <si>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</si>
  <si>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</si>
  <si>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</si>
  <si>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</si>
  <si>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</si>
  <si>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</si>
  <si>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</si>
  <si>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</si>
  <si>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</si>
  <si>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</si>
  <si>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</si>
  <si>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</si>
  <si>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</si>
  <si>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</si>
  <si>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</si>
  <si>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</si>
  <si>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</si>
  <si>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</si>
  <si>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</si>
  <si>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</si>
  <si>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</si>
  <si>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</si>
  <si>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</si>
  <si>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</si>
  <si>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</si>
  <si>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</si>
  <si>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</si>
  <si>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</si>
  <si>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</si>
  <si>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</si>
  <si>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</si>
  <si>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</si>
  <si>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</si>
  <si>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</si>
  <si>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</si>
  <si>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</si>
  <si>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</si>
  <si>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</si>
  <si>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</si>
  <si>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</si>
  <si>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</si>
  <si>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</si>
  <si>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</si>
  <si>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</si>
  <si>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</si>
  <si>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</si>
  <si>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</si>
  <si>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</si>
  <si>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</si>
  <si>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</si>
  <si>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</si>
  <si>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</si>
  <si>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</si>
  <si>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</si>
  <si>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</si>
  <si>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</si>
  <si>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</si>
  <si>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</si>
  <si>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</si>
  <si>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</si>
  <si>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</si>
  <si>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</si>
  <si>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</si>
  <si>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</si>
  <si>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</si>
  <si>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</si>
  <si>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</si>
  <si>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</si>
  <si>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</si>
  <si>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</si>
  <si>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</si>
  <si>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</si>
  <si>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</si>
  <si>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</si>
  <si>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</si>
  <si>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</si>
  <si>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</si>
  <si>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</si>
  <si>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</si>
  <si>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</si>
  <si>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</si>
  <si>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</si>
  <si>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</si>
  <si>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</si>
  <si>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</si>
  <si>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</si>
  <si>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</si>
  <si>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</si>
  <si>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</si>
  <si>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</si>
  <si>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</si>
  <si>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</si>
  <si>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</si>
  <si>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</si>
  <si>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</si>
  <si>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</si>
  <si>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</si>
  <si>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</si>
  <si>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</si>
  <si>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</si>
  <si>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</si>
  <si>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</si>
  <si>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</si>
  <si>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</si>
  <si>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</si>
  <si>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</si>
  <si>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</si>
  <si>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</si>
  <si>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</si>
  <si>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</si>
  <si>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</si>
  <si>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</si>
  <si>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</si>
  <si>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</si>
  <si>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</si>
  <si>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</si>
  <si>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</si>
  <si>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</si>
  <si>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</si>
  <si>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</si>
  <si>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</si>
  <si>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</si>
  <si>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</si>
  <si>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</si>
  <si>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</si>
  <si>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</si>
  <si>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</si>
  <si>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</si>
  <si>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</si>
  <si>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</si>
  <si>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</si>
  <si>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</si>
  <si>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</si>
  <si>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</si>
  <si>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</si>
  <si>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</si>
  <si>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</si>
  <si>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</si>
  <si>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</si>
  <si>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</si>
  <si>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</si>
  <si>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</si>
  <si>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</si>
  <si>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</si>
  <si>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</si>
  <si>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</si>
  <si>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</si>
  <si>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</si>
  <si>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</si>
  <si>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</si>
  <si>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</si>
  <si>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</si>
  <si>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</si>
  <si>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</si>
  <si>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</si>
  <si>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</si>
  <si>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</si>
  <si>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</si>
  <si>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</si>
  <si>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</si>
  <si>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</si>
  <si>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</si>
  <si>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</si>
  <si>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</si>
  <si>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</si>
  <si>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</si>
  <si>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</si>
  <si>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</si>
  <si>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</si>
  <si>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</si>
  <si>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</si>
  <si>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</si>
  <si>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</si>
  <si>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</si>
  <si>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</si>
  <si>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</si>
  <si>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</si>
  <si>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</si>
  <si>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</si>
  <si>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</si>
  <si>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</si>
  <si>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</si>
  <si>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</si>
  <si>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</si>
  <si>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</si>
  <si>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</si>
  <si>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</si>
  <si>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</si>
  <si>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</si>
  <si>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</si>
  <si>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</si>
  <si>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</si>
  <si>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</si>
  <si>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</si>
  <si>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</si>
  <si>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</si>
  <si>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</si>
  <si>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</si>
  <si>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</si>
  <si>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</si>
  <si>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</si>
  <si>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</si>
  <si>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</si>
  <si>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</si>
  <si>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</si>
  <si>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</si>
  <si>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</si>
  <si>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</si>
  <si>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</si>
  <si>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</si>
  <si>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</si>
  <si>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</si>
  <si>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</si>
  <si>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</si>
  <si>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</si>
  <si>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</si>
  <si>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</si>
  <si>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</si>
  <si>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</si>
  <si>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</si>
  <si>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</si>
  <si>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</si>
  <si>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</si>
  <si>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</si>
  <si>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</si>
  <si>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</si>
  <si>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</si>
  <si>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</si>
  <si>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</si>
  <si>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</si>
  <si>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</si>
  <si>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</si>
  <si>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</si>
  <si>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</si>
  <si>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</si>
  <si>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</si>
  <si>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</si>
  <si>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</si>
  <si>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</si>
  <si>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</si>
  <si>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</si>
  <si>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</si>
  <si>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</si>
  <si>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</si>
  <si>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</si>
  <si>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</si>
  <si>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</si>
  <si>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</si>
  <si>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</si>
  <si>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</si>
  <si>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</si>
  <si>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</si>
  <si>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</si>
  <si>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</si>
  <si>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</si>
  <si>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</si>
  <si>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</si>
  <si>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</si>
  <si>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</si>
  <si>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</si>
  <si>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</si>
  <si>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</si>
  <si>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</si>
  <si>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</si>
  <si>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</si>
  <si>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</si>
  <si>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</si>
  <si>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</si>
  <si>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</si>
  <si>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</si>
  <si>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</si>
  <si>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</si>
  <si>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</si>
  <si>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</si>
  <si>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</si>
  <si>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</si>
  <si>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</si>
  <si>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</si>
  <si>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</si>
  <si>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</si>
  <si>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</si>
  <si>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</si>
  <si>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</si>
  <si>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</si>
  <si>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</si>
  <si>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</si>
  <si>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</si>
  <si>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</si>
  <si>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</si>
  <si>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</si>
  <si>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</si>
  <si>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</si>
  <si>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</si>
  <si>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</si>
  <si>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</si>
  <si>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</si>
  <si>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</si>
  <si>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</si>
  <si>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</si>
  <si>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</si>
  <si>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</si>
  <si>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</si>
  <si>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</si>
  <si>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</si>
  <si>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</si>
  <si>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</si>
  <si>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</si>
  <si>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</si>
  <si>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</si>
  <si>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</si>
  <si>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</si>
  <si>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</si>
  <si>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</si>
  <si>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</si>
  <si>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</si>
  <si>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</si>
  <si>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</si>
  <si>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</si>
  <si>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</si>
  <si>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</si>
  <si>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</si>
  <si>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</si>
  <si>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</si>
  <si>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</si>
  <si>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</si>
  <si>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</si>
  <si>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</si>
  <si>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</si>
  <si>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</si>
  <si>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</si>
  <si>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</si>
  <si>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</si>
  <si>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</si>
  <si>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</si>
  <si>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</si>
  <si>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</si>
  <si>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</si>
  <si>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</si>
  <si>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</si>
  <si>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</si>
  <si>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</si>
  <si>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</si>
  <si>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</si>
  <si>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</si>
  <si>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</si>
  <si>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</si>
  <si>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</si>
  <si>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</si>
  <si>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</si>
  <si>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</si>
  <si>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</si>
  <si>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</si>
  <si>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</si>
  <si>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</si>
  <si>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</si>
  <si>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</si>
  <si>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</si>
  <si>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</si>
  <si>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</si>
  <si>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</si>
  <si>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</si>
  <si>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</si>
  <si>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</si>
  <si>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</si>
  <si>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</si>
  <si>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</si>
  <si>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</si>
  <si>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</si>
  <si>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</si>
  <si>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</si>
  <si>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</si>
  <si>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</si>
  <si>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</si>
  <si>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</si>
  <si>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</si>
  <si>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</si>
  <si>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</si>
  <si>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</si>
  <si>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</si>
  <si>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</si>
  <si>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</si>
  <si>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</si>
  <si>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</si>
  <si>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</si>
  <si>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</si>
  <si>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</si>
  <si>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</si>
  <si>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</si>
  <si>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</si>
  <si>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</si>
  <si>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</si>
  <si>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</si>
  <si>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</si>
  <si>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</si>
  <si>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</si>
  <si>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</si>
  <si>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</si>
  <si>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</si>
  <si>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</si>
  <si>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</si>
  <si>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</si>
  <si>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</si>
  <si>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</si>
  <si>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</si>
  <si>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</si>
  <si>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</si>
  <si>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</si>
  <si>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</si>
  <si>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</si>
  <si>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</si>
  <si>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</si>
  <si>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</si>
  <si>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</si>
  <si>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</si>
  <si>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</si>
  <si>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</si>
  <si>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</si>
  <si>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</si>
  <si>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</si>
  <si>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</si>
  <si>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</si>
  <si>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</si>
  <si>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</si>
  <si>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</si>
  <si>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</si>
  <si>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</si>
  <si>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</si>
  <si>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</si>
  <si>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</si>
  <si>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</si>
  <si>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</si>
  <si>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</si>
  <si>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</si>
  <si>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</si>
  <si>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</si>
  <si>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</si>
  <si>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</si>
  <si>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</si>
  <si>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</si>
  <si>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</si>
  <si>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</si>
  <si>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</si>
  <si>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</si>
  <si>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</si>
  <si>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</si>
  <si>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</si>
  <si>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</si>
  <si>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</si>
  <si>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</si>
  <si>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</si>
  <si>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</si>
  <si>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</si>
  <si>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</si>
  <si>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</si>
  <si>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</si>
  <si>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</si>
  <si>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</si>
  <si>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</si>
  <si>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</si>
  <si>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</si>
  <si>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</si>
  <si>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</si>
  <si>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</si>
  <si>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</si>
  <si>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</si>
  <si>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</si>
  <si>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</si>
  <si>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</si>
  <si>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</si>
  <si>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</si>
  <si>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</si>
  <si>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</si>
  <si>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</si>
  <si>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</si>
  <si>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</si>
  <si>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</si>
  <si>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</si>
  <si>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</si>
  <si>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</si>
  <si>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</si>
  <si>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</si>
  <si>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</si>
  <si>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</si>
  <si>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</si>
  <si>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</si>
  <si>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</si>
  <si>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</si>
  <si>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</si>
  <si>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</si>
  <si>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</si>
  <si>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</si>
  <si>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</si>
  <si>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</si>
  <si>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</si>
  <si>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</si>
  <si>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</si>
  <si>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</si>
  <si>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</si>
  <si>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</si>
  <si>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</si>
  <si>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</si>
  <si>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</si>
  <si>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</si>
  <si>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</si>
  <si>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</si>
  <si>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</si>
  <si>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</si>
  <si>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</si>
  <si>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</si>
  <si>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</si>
  <si>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</si>
  <si>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</si>
  <si>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</si>
  <si>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</si>
  <si>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</si>
  <si>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</si>
  <si>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</si>
  <si>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</si>
  <si>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</si>
  <si>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</si>
  <si>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</si>
  <si>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</si>
  <si>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</si>
  <si>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</si>
  <si>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</si>
  <si>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</si>
  <si>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</si>
  <si>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</si>
  <si>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</si>
  <si>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</si>
  <si>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</si>
  <si>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</si>
  <si>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</si>
  <si>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</si>
  <si>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</si>
  <si>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</si>
  <si>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</si>
  <si>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</si>
  <si>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</si>
  <si>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</si>
  <si>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</si>
  <si>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</si>
  <si>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</si>
  <si>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</si>
  <si>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</si>
  <si>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</si>
  <si>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</si>
  <si>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</si>
  <si>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</si>
  <si>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</si>
  <si>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</si>
  <si>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</si>
  <si>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</si>
  <si>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</si>
  <si>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</si>
  <si>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</si>
  <si>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</si>
  <si>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</si>
  <si>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</si>
  <si>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</si>
  <si>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</si>
  <si>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</si>
  <si>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</si>
  <si>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</si>
  <si>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</si>
  <si>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</si>
  <si>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</si>
  <si>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</si>
  <si>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</si>
  <si>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</si>
  <si>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</si>
  <si>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</si>
  <si>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</si>
  <si>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</si>
  <si>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</si>
  <si>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</si>
  <si>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</si>
  <si>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</si>
  <si>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</si>
  <si>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</si>
  <si>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</si>
  <si>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</si>
  <si>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</si>
  <si>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</si>
  <si>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</si>
  <si>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</si>
  <si>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</si>
  <si>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</si>
  <si>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</si>
  <si>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</si>
  <si>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</si>
  <si>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</si>
  <si>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</si>
  <si>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</si>
  <si>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</si>
  <si>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</si>
  <si>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</si>
  <si>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</si>
  <si>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</si>
  <si>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</si>
  <si>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</si>
  <si>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</si>
  <si>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</si>
  <si>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</si>
  <si>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</si>
  <si>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</si>
  <si>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</si>
  <si>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</si>
  <si>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</si>
  <si>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</si>
  <si>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</si>
  <si>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</si>
  <si>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</si>
  <si>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</si>
  <si>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</si>
  <si>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</si>
  <si>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</si>
  <si>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</si>
  <si>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</si>
  <si>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</si>
  <si>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</si>
  <si>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</si>
  <si>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</si>
  <si>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</si>
  <si>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</si>
  <si>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</si>
  <si>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</si>
  <si>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</si>
  <si>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</si>
  <si>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</si>
  <si>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</si>
  <si>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</si>
  <si>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</si>
  <si>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</si>
  <si>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</si>
  <si>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</si>
  <si>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</si>
  <si>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</si>
  <si>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</si>
  <si>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</si>
  <si>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</si>
  <si>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</si>
  <si>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</si>
  <si>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</si>
  <si>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</si>
  <si>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</si>
  <si>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</si>
  <si>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</si>
  <si>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</si>
  <si>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</si>
  <si>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</si>
  <si>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</si>
  <si>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</si>
  <si>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</si>
  <si>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</si>
  <si>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</si>
  <si>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</si>
  <si>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</si>
  <si>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</si>
  <si>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</si>
  <si>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</si>
  <si>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</si>
  <si>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</si>
  <si>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</si>
  <si>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</si>
  <si>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</si>
  <si>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</si>
  <si>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</si>
  <si>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</si>
  <si>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</si>
  <si>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</si>
  <si>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</si>
  <si>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</si>
  <si>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</si>
  <si>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</si>
  <si>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</si>
  <si>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</si>
  <si>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</si>
  <si>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</si>
  <si>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</si>
  <si>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</si>
  <si>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</si>
  <si>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</si>
  <si>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</si>
  <si>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</si>
  <si>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</si>
  <si>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</si>
  <si>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</si>
  <si>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</si>
  <si>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</si>
  <si>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</si>
  <si>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</si>
  <si>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</si>
  <si>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</si>
  <si>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</si>
  <si>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</si>
  <si>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</si>
  <si>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</si>
  <si>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</si>
  <si>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</si>
  <si>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</si>
  <si>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</si>
  <si>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</si>
  <si>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</si>
  <si>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</si>
  <si>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</si>
  <si>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</si>
  <si>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</si>
  <si>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</si>
  <si>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</si>
  <si>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</si>
  <si>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</si>
  <si>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</si>
  <si>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</si>
  <si>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</si>
  <si>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</si>
  <si>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</si>
  <si>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</si>
  <si>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</si>
  <si>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</si>
  <si>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</si>
  <si>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</si>
  <si>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</si>
  <si>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</si>
  <si>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</si>
  <si>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</si>
  <si>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</si>
  <si>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</si>
  <si>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</si>
  <si>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</si>
  <si>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</si>
  <si>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</si>
  <si>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</si>
  <si>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</si>
  <si>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</si>
  <si>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</si>
  <si>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</si>
  <si>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</si>
  <si>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</si>
  <si>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</si>
  <si>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</si>
  <si>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</si>
  <si>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</si>
  <si>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</si>
  <si>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</si>
  <si>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</si>
  <si>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</si>
  <si>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</si>
  <si>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</si>
  <si>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</si>
  <si>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</si>
  <si>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</si>
  <si>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</si>
  <si>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</si>
  <si>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</si>
  <si>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</si>
  <si>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</si>
  <si>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</si>
  <si>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</si>
  <si>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</si>
  <si>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</si>
  <si>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</si>
  <si>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</si>
  <si>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</si>
  <si>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</si>
  <si>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</si>
  <si>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</si>
  <si>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</si>
  <si>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</si>
  <si>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</si>
  <si>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</si>
  <si>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</si>
  <si>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</si>
  <si>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</si>
  <si>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</si>
  <si>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</si>
  <si>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</si>
  <si>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</si>
  <si>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</si>
  <si>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</si>
  <si>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</si>
  <si>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</si>
  <si>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</si>
  <si>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</si>
  <si>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</si>
  <si>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</si>
  <si>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</si>
  <si>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</si>
  <si>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</si>
  <si>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</si>
  <si>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</si>
  <si>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</si>
  <si>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</si>
  <si>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</si>
  <si>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</si>
  <si>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</si>
  <si>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</si>
  <si>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</si>
  <si>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</si>
  <si>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</si>
  <si>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</si>
  <si>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</si>
  <si>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</si>
  <si>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</si>
  <si>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</si>
  <si>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</si>
  <si>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</si>
  <si>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</si>
  <si>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</si>
  <si>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</si>
  <si>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</si>
  <si>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</si>
  <si>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</si>
  <si>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</si>
  <si>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</si>
  <si>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</si>
  <si>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</si>
  <si>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</si>
  <si>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</si>
  <si>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</si>
  <si>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</si>
  <si>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</si>
  <si>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</si>
  <si>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</si>
  <si>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</si>
  <si>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</si>
  <si>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</si>
  <si>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</si>
  <si>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</si>
  <si>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</si>
  <si>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</si>
  <si>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</si>
  <si>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</si>
  <si>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</si>
  <si>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</si>
  <si>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</si>
  <si>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</si>
  <si>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</si>
  <si>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</si>
  <si>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</si>
  <si>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</si>
  <si>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</si>
  <si>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</si>
  <si>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</si>
  <si>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</si>
  <si>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</si>
  <si>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</si>
  <si>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</si>
  <si>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</si>
  <si>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</si>
  <si>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</si>
  <si>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</si>
  <si>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</si>
  <si>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</si>
  <si>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</si>
  <si>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</si>
  <si>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</si>
  <si>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</si>
  <si>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</si>
  <si>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</si>
  <si>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</si>
  <si>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</si>
  <si>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</si>
  <si>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</si>
  <si>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</si>
  <si>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</si>
  <si>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</si>
  <si>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</si>
  <si>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</si>
  <si>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</si>
  <si>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</si>
  <si>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</si>
  <si>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</si>
  <si>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</si>
  <si>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</si>
  <si>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</si>
  <si>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</si>
  <si>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</si>
  <si>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</si>
  <si>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</si>
  <si>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</si>
  <si>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</si>
  <si>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</si>
  <si>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</si>
  <si>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</si>
  <si>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</si>
  <si>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</si>
  <si>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</si>
  <si>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</si>
  <si>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</si>
  <si>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</si>
  <si>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</si>
  <si>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</si>
  <si>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</si>
  <si>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</si>
  <si>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</si>
  <si>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</si>
  <si>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</si>
  <si>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</si>
  <si>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</si>
  <si>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</si>
  <si>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</si>
  <si>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</si>
  <si>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</si>
  <si>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</si>
  <si>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</si>
  <si>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</si>
  <si>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</si>
  <si>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</si>
  <si>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</si>
  <si>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</si>
  <si>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</si>
  <si>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</si>
  <si>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</si>
  <si>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</si>
  <si>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</si>
  <si>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</si>
  <si>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</si>
  <si>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</si>
  <si>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</si>
  <si>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</si>
  <si>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</si>
  <si>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</si>
  <si>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</si>
  <si>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</si>
  <si>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</si>
  <si>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</si>
  <si>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</si>
  <si>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</si>
  <si>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</si>
  <si>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</si>
  <si>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</si>
  <si>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</si>
  <si>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</si>
  <si>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</si>
  <si>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</si>
  <si>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</si>
  <si>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</si>
  <si>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</si>
  <si>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</si>
  <si>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</si>
  <si>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</si>
  <si>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</si>
  <si>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</si>
  <si>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</si>
  <si>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</si>
  <si>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</si>
  <si>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</si>
  <si>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</si>
  <si>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</si>
  <si>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</si>
  <si>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</si>
  <si>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</si>
  <si>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</si>
  <si>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</si>
  <si>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</si>
  <si>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</si>
  <si>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</si>
  <si>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</si>
  <si>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</si>
  <si>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</si>
  <si>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</si>
  <si>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</si>
  <si>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</si>
  <si>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</si>
  <si>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</si>
  <si>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</si>
  <si>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</si>
  <si>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</si>
  <si>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</si>
  <si>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</si>
  <si>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</si>
  <si>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</si>
  <si>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</si>
  <si>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</si>
  <si>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</si>
  <si>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</si>
  <si>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</si>
  <si>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</si>
  <si>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</si>
  <si>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</si>
  <si>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</si>
  <si>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</si>
  <si>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</si>
  <si>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</si>
  <si>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</si>
  <si>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</si>
  <si>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</si>
  <si>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</si>
  <si>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</si>
  <si>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</si>
  <si>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</si>
  <si>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</si>
  <si>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</si>
  <si>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</si>
  <si>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</si>
  <si>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</si>
  <si>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</si>
  <si>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</si>
  <si>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</si>
  <si>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</si>
  <si>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</si>
  <si>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</si>
  <si>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</si>
  <si>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</si>
  <si>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</si>
  <si>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</si>
  <si>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</si>
  <si>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</si>
  <si>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</si>
  <si>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</si>
  <si>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</si>
  <si>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</si>
  <si>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</si>
  <si>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</si>
  <si>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</si>
  <si>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</si>
  <si>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</si>
  <si>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</si>
  <si>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</si>
  <si>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</si>
  <si>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</si>
  <si>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</si>
  <si>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</si>
  <si>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</si>
  <si>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</si>
  <si>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</si>
  <si>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</si>
  <si>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</si>
  <si>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</si>
  <si>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</si>
  <si>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</si>
  <si>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</si>
  <si>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</si>
  <si>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</si>
  <si>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</si>
  <si>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</si>
  <si>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</si>
  <si>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</si>
  <si>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</si>
  <si>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</si>
  <si>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</si>
  <si>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</si>
  <si>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</si>
  <si>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</si>
  <si>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</si>
  <si>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</si>
  <si>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</si>
  <si>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</si>
  <si>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</si>
  <si>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</si>
  <si>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</si>
  <si>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</si>
  <si>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</si>
  <si>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</si>
  <si>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</si>
  <si>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</si>
  <si>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</si>
  <si>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</si>
  <si>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</si>
  <si>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</si>
  <si>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</si>
  <si>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</si>
  <si>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</si>
  <si>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</si>
  <si>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</si>
  <si>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</si>
  <si>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</si>
  <si>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</si>
  <si>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</si>
  <si>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</si>
  <si>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</si>
  <si>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</si>
  <si>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</si>
  <si>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</si>
  <si>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</si>
  <si>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</si>
  <si>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</si>
  <si>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</si>
  <si>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</si>
  <si>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</si>
  <si>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</si>
  <si>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</si>
  <si>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</si>
  <si>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</si>
  <si>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</si>
  <si>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</si>
  <si>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</si>
  <si>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</si>
  <si>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</si>
  <si>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</si>
  <si>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</si>
  <si>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</si>
  <si>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</si>
  <si>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</si>
  <si>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</si>
  <si>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</si>
  <si>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</si>
  <si>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</si>
  <si>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</si>
  <si>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</si>
  <si>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</si>
  <si>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</si>
  <si>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</si>
  <si>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</si>
  <si>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</si>
  <si>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</si>
  <si>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</si>
  <si>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</si>
  <si>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</si>
  <si>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</si>
  <si>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</si>
  <si>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</si>
  <si>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</si>
  <si>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</si>
  <si>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</si>
  <si>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</si>
  <si>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</si>
  <si>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</si>
  <si>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</si>
  <si>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</si>
  <si>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</si>
  <si>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</si>
  <si>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</si>
  <si>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</si>
  <si>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</si>
  <si>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</si>
  <si>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</si>
  <si>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</si>
  <si>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</si>
  <si>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</si>
  <si>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</si>
  <si>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</si>
  <si>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</si>
  <si>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</si>
  <si>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</si>
  <si>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</si>
  <si>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</si>
  <si>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</si>
  <si>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</si>
  <si>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</si>
  <si>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</si>
  <si>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</si>
  <si>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</si>
  <si>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</si>
  <si>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</si>
  <si>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</si>
  <si>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</si>
  <si>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</si>
  <si>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</si>
  <si>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</si>
  <si>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</si>
  <si>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</si>
  <si>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</si>
  <si>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</si>
  <si>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</si>
  <si>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</si>
  <si>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</si>
  <si>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</si>
  <si>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</si>
  <si>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</si>
  <si>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</si>
  <si>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</si>
  <si>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</si>
  <si>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</si>
  <si>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</si>
  <si>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</si>
  <si>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</si>
  <si>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</si>
  <si>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</si>
  <si>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</si>
  <si>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</si>
  <si>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</si>
  <si>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</si>
  <si>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</si>
  <si>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</si>
  <si>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</si>
  <si>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</si>
  <si>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</si>
  <si>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</si>
  <si>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</si>
  <si>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</si>
  <si>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</si>
  <si>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</si>
  <si>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</si>
  <si>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</si>
  <si>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</si>
  <si>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</si>
  <si>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</si>
  <si>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</si>
  <si>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</si>
  <si>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</si>
  <si>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</si>
  <si>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</si>
  <si>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</si>
  <si>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</si>
  <si>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</si>
  <si>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</si>
  <si>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</si>
  <si>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</si>
  <si>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</si>
  <si>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</si>
  <si>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</si>
  <si>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</si>
  <si>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</si>
  <si>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</si>
  <si>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</si>
  <si>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</si>
  <si>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</si>
  <si>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</si>
  <si>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</si>
  <si>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</si>
  <si>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</si>
  <si>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</si>
  <si>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</si>
  <si>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</si>
  <si>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</si>
  <si>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</si>
  <si>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</si>
  <si>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</si>
  <si>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</si>
  <si>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</si>
  <si>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</si>
  <si>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</si>
  <si>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</si>
  <si>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</si>
  <si>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</si>
  <si>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</si>
  <si>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</si>
  <si>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</si>
  <si>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</si>
  <si>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</si>
  <si>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</si>
  <si>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</si>
  <si>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</si>
  <si>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</si>
  <si>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</si>
  <si>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</si>
  <si>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</si>
  <si>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</si>
  <si>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</si>
  <si>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</si>
  <si>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</si>
  <si>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</si>
  <si>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</si>
  <si>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</si>
  <si>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</si>
  <si>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</si>
  <si>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</si>
  <si>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</si>
  <si>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</si>
  <si>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</si>
  <si>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</si>
  <si>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</si>
  <si>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</si>
  <si>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</si>
  <si>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</si>
  <si>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</si>
  <si>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</si>
  <si>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</si>
  <si>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</si>
  <si>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</si>
  <si>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</si>
  <si>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</si>
  <si>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</si>
  <si>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</si>
  <si>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</si>
  <si>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</si>
  <si>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</si>
  <si>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</si>
  <si>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</si>
  <si>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</si>
  <si>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</si>
  <si>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</si>
  <si>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</si>
  <si>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</si>
  <si>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</si>
  <si>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</si>
  <si>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</si>
  <si>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</si>
  <si>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</si>
  <si>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</si>
  <si>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</si>
  <si>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</si>
  <si>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</si>
  <si>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</si>
  <si>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</si>
  <si>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</si>
  <si>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</si>
  <si>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</si>
  <si>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</si>
  <si>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</si>
  <si>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</si>
  <si>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</si>
  <si>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</si>
  <si>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</si>
  <si>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</si>
  <si>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</si>
  <si>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</si>
  <si>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</si>
  <si>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</si>
  <si>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</si>
  <si>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</si>
  <si>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</si>
  <si>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</si>
  <si>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</si>
  <si>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</si>
  <si>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</si>
  <si>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</si>
  <si>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</si>
  <si>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</si>
  <si>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</si>
  <si>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</si>
  <si>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</si>
  <si>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</si>
  <si>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</si>
  <si>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</si>
  <si>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</si>
  <si>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</si>
  <si>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</si>
  <si>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</si>
  <si>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</si>
  <si>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</si>
  <si>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</si>
  <si>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</si>
  <si>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</si>
  <si>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</si>
  <si>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</si>
  <si>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</si>
  <si>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</si>
  <si>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</si>
  <si>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</si>
  <si>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</si>
  <si>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</si>
  <si>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</si>
  <si>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</si>
  <si>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</si>
  <si>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</si>
  <si>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</si>
  <si>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</si>
  <si>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</si>
  <si>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</si>
  <si>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</si>
  <si>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</si>
  <si>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</si>
  <si>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</si>
  <si>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</si>
  <si>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</si>
  <si>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</si>
  <si>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</si>
  <si>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</si>
  <si>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</si>
  <si>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</si>
  <si>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</si>
  <si>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</si>
  <si>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</si>
  <si>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</si>
  <si>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</si>
  <si>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</si>
  <si>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</si>
  <si>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</si>
  <si>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</si>
  <si>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</si>
  <si>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</si>
  <si>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</si>
  <si>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</si>
  <si>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</si>
  <si>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</si>
  <si>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</si>
  <si>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</si>
  <si>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</si>
  <si>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</si>
  <si>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</si>
  <si>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</si>
  <si>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</si>
  <si>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</si>
  <si>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</si>
  <si>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</si>
  <si>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</si>
  <si>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</si>
  <si>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</si>
  <si>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</si>
  <si>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</si>
  <si>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</si>
  <si>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</si>
  <si>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</si>
  <si>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</si>
  <si>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</si>
  <si>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</si>
  <si>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</si>
  <si>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</si>
  <si>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</si>
  <si>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</si>
  <si>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</si>
  <si>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</si>
  <si>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</si>
  <si>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</si>
  <si>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</si>
  <si>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</si>
  <si>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</si>
  <si>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</si>
  <si>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</si>
  <si>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</si>
  <si>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</si>
  <si>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</si>
  <si>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</si>
  <si>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</si>
  <si>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</si>
  <si>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</si>
  <si>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</si>
  <si>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</si>
  <si>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</si>
  <si>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</si>
  <si>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</si>
  <si>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</si>
  <si>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</si>
  <si>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</si>
  <si>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</si>
  <si>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</si>
  <si>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</si>
  <si>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</si>
  <si>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</si>
  <si>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</si>
  <si>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</si>
  <si>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</si>
  <si>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</si>
  <si>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</si>
  <si>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</si>
  <si>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</si>
  <si>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</si>
  <si>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</si>
  <si>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</si>
  <si>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</si>
  <si>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</si>
  <si>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</si>
  <si>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</si>
  <si>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</si>
  <si>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</si>
  <si>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</si>
  <si>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</si>
  <si>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</si>
  <si>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</si>
  <si>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</si>
  <si>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</si>
  <si>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</si>
  <si>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</si>
  <si>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</si>
  <si>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</si>
  <si>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</si>
  <si>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</si>
  <si>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</si>
  <si>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</si>
  <si>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</si>
  <si>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</si>
  <si>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</si>
  <si>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</si>
  <si>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</si>
  <si>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</si>
  <si>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</si>
  <si>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</si>
  <si>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</si>
  <si>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</si>
  <si>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</si>
  <si>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</si>
  <si>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</si>
  <si>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</si>
  <si>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</si>
  <si>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</si>
  <si>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</si>
  <si>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</si>
  <si>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</si>
  <si>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</si>
  <si>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</si>
  <si>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</si>
  <si>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</si>
  <si>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</si>
  <si>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</si>
  <si>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</si>
  <si>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</si>
  <si>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</si>
  <si>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</si>
  <si>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</si>
  <si>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</si>
  <si>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</si>
  <si>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</si>
  <si>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</si>
  <si>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</si>
  <si>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</si>
  <si>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</si>
  <si>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</si>
  <si>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</si>
  <si>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</si>
  <si>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</si>
  <si>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</si>
  <si>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</si>
  <si>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</si>
  <si>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</si>
  <si>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</si>
  <si>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</si>
  <si>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</si>
  <si>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</si>
  <si>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</si>
  <si>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</si>
  <si>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</si>
  <si>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</si>
  <si>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</si>
  <si>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</si>
  <si>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</si>
  <si>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</si>
  <si>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</si>
  <si>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</si>
  <si>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</si>
  <si>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</si>
  <si>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</si>
  <si>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</si>
  <si>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</si>
  <si>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</si>
  <si>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</si>
  <si>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</si>
  <si>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</si>
  <si>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</si>
  <si>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</si>
  <si>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</si>
  <si>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</si>
  <si>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</si>
  <si>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</si>
  <si>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</si>
  <si>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</si>
  <si>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</si>
  <si>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</si>
  <si>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</si>
  <si>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</si>
  <si>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</si>
  <si>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</si>
  <si>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</si>
  <si>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</si>
  <si>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</si>
  <si>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</si>
  <si>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</si>
  <si>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</si>
  <si>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</si>
  <si>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</si>
  <si>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</si>
  <si>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</si>
  <si>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</si>
  <si>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</si>
  <si>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</si>
  <si>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</si>
  <si>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</si>
  <si>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</si>
  <si>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</si>
  <si>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</si>
  <si>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</si>
  <si>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</si>
  <si>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</si>
  <si>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</si>
  <si>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</si>
  <si>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</si>
  <si>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</si>
  <si>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</si>
  <si>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</si>
  <si>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</si>
  <si>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</si>
  <si>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</si>
  <si>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</si>
  <si>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</si>
  <si>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</si>
  <si>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</si>
  <si>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</si>
  <si>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</si>
  <si>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</si>
  <si>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</si>
  <si>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</si>
  <si>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</si>
  <si>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</si>
  <si>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</si>
  <si>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</si>
  <si>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</si>
  <si>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</si>
  <si>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</si>
  <si>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</si>
  <si>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</si>
  <si>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</si>
  <si>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</si>
  <si>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</si>
  <si>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</si>
  <si>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</si>
  <si>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</si>
  <si>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</si>
  <si>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</si>
  <si>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</si>
  <si>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</si>
  <si>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</si>
  <si>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</si>
  <si>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</si>
  <si>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</si>
  <si>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</si>
  <si>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</si>
  <si>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</si>
  <si>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</si>
  <si>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</si>
  <si>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</si>
  <si>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</si>
  <si>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</si>
  <si>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</si>
  <si>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</si>
  <si>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</si>
  <si>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</si>
  <si>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</si>
  <si>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</si>
  <si>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</si>
  <si>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</si>
  <si>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</si>
  <si>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</si>
  <si>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</si>
  <si>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</si>
  <si>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</si>
  <si>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</si>
  <si>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</si>
  <si>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</si>
  <si>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</si>
  <si>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</si>
  <si>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</si>
  <si>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</si>
  <si>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</si>
  <si>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</si>
  <si>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</si>
  <si>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</si>
  <si>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</si>
  <si>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</si>
  <si>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</si>
  <si>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</si>
  <si>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</si>
  <si>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</si>
  <si>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</si>
  <si>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</si>
  <si>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</si>
  <si>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</si>
  <si>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</si>
  <si>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</si>
  <si>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</si>
  <si>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</si>
  <si>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</si>
  <si>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</si>
  <si>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</si>
  <si>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</si>
  <si>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</si>
  <si>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</si>
  <si>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</si>
  <si>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</si>
  <si>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</si>
  <si>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</si>
  <si>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</si>
  <si>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</si>
  <si>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</si>
  <si>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</si>
  <si>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</si>
  <si>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</si>
  <si>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</si>
  <si>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</si>
  <si>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</si>
  <si>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</si>
  <si>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</si>
  <si>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</si>
  <si>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</si>
  <si>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</si>
  <si>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</si>
  <si>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TEX</t>
  </si>
  <si>
    <t>Cleyton</t>
  </si>
  <si>
    <t>Descarga de pedra do km 695 ao km 697</t>
  </si>
  <si>
    <t>Equipe deslocando para TIQ - previsão de MC1 13h</t>
  </si>
  <si>
    <t>Cancelado - Pátio em carregamento, não conseguem manobrar loco</t>
  </si>
  <si>
    <t>Execução de solda VIA2</t>
  </si>
  <si>
    <t>Pronto as 10h - Intervalo das 10:20 as 11:20h</t>
  </si>
  <si>
    <t>Solicitou intervalo menor que o programado - Intervalo das 10:20h as 12:20h</t>
  </si>
  <si>
    <t>MC1 as 08:18h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</si>
  <si>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</si>
  <si>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</si>
  <si>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</si>
  <si>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</si>
  <si>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</si>
  <si>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</si>
  <si>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</si>
  <si>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</si>
  <si>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</si>
  <si>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</si>
  <si>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</t>
  </si>
  <si>
    <t>MC1 as 08:25h</t>
  </si>
  <si>
    <t>Aguardando atendimento da mecânica devido vazamento de ar no auto</t>
  </si>
  <si>
    <t>Previsão de pronto as 13h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</si>
  <si>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</si>
  <si>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</si>
  <si>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</si>
  <si>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</si>
  <si>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</si>
  <si>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</si>
  <si>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</si>
  <si>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</si>
  <si>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11.300</t>
  </si>
  <si>
    <t>FR PORTO</t>
  </si>
  <si>
    <t>5.900</t>
  </si>
  <si>
    <t>FR ZTP</t>
  </si>
  <si>
    <t>3.300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</si>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</sst>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30" t="s">
        <v>821</v>
      </c>
      <c r="E76" s="331" t="s">
        <v>636</v>
      </c>
      <c r="F76" s="331" t="s">
        <v>608</v>
      </c>
      <c r="G76" s="331" t="s">
        <v>618</v>
      </c>
      <c r="H76" s="331"/>
      <c r="I76" s="331">
        <v>1</v>
      </c>
      <c r="J76" s="336">
        <v>1</v>
      </c>
      <c r="K76" s="337" t="s">
        <v>618</v>
      </c>
    </row>
    <row r="77" spans="1:11">
      <c r="A77" s="208" t="s">
        <v>822</v>
      </c>
      <c r="D77" s="332" t="s">
        <v>823</v>
      </c>
      <c r="E77" s="333" t="s">
        <v>607</v>
      </c>
      <c r="F77" s="334" t="s">
        <v>608</v>
      </c>
      <c r="G77" s="334" t="s">
        <v>618</v>
      </c>
      <c r="H77" s="335" t="s">
        <v>823</v>
      </c>
      <c r="I77" s="335">
        <v>1</v>
      </c>
      <c r="J77" s="336">
        <v>1</v>
      </c>
      <c r="K77" s="288" t="s">
        <v>618</v>
      </c>
    </row>
    <row r="78" spans="1:11">
      <c r="A78" s="208" t="s">
        <v>824</v>
      </c>
      <c r="D78" s="332" t="s">
        <v>825</v>
      </c>
      <c r="E78" s="333" t="s">
        <v>607</v>
      </c>
      <c r="F78" s="335" t="s">
        <v>608</v>
      </c>
      <c r="G78" s="335" t="s">
        <v>618</v>
      </c>
      <c r="H78" s="335" t="s">
        <v>826</v>
      </c>
      <c r="I78" s="335">
        <v>1</v>
      </c>
      <c r="J78" s="336">
        <v>1</v>
      </c>
      <c r="K78" s="337" t="s">
        <v>618</v>
      </c>
    </row>
    <row r="79" spans="1:11">
      <c r="A79" s="208" t="s">
        <v>827</v>
      </c>
      <c r="D79" s="338" t="s">
        <v>828</v>
      </c>
      <c r="E79" s="339" t="s">
        <v>607</v>
      </c>
      <c r="F79" s="339" t="s">
        <v>608</v>
      </c>
      <c r="G79" s="340" t="s">
        <v>618</v>
      </c>
      <c r="H79" s="340" t="s">
        <v>829</v>
      </c>
      <c r="I79" s="340">
        <v>0</v>
      </c>
      <c r="J79" s="341">
        <v>0</v>
      </c>
      <c r="K79" s="342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BK373" activePane="bottomRight" state="frozen"/>
      <selection pane="bottomRight" activeCell="BO374" sqref="BO37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19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0" t="s">
        <v>1137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1138</v>
      </c>
      <c r="BI1" s="375"/>
      <c r="BJ1" s="376"/>
      <c r="BK1" s="377"/>
      <c r="BL1" s="49"/>
      <c r="BM1" s="367" t="s">
        <v>1139</v>
      </c>
      <c r="BN1" s="368"/>
      <c r="BO1" s="368"/>
      <c r="BP1" s="368"/>
      <c r="BQ1" s="368"/>
      <c r="BR1" s="368"/>
      <c r="BS1" s="369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70" t="s">
        <v>1140</v>
      </c>
      <c r="AJ2" s="371"/>
      <c r="AK2" s="371"/>
      <c r="AL2" s="371"/>
      <c r="AM2" s="371"/>
      <c r="AN2" s="371"/>
      <c r="AO2" s="371"/>
      <c r="AP2" s="371"/>
      <c r="AQ2" s="373"/>
      <c r="AR2" s="234"/>
      <c r="AS2" s="385" t="s">
        <v>1143</v>
      </c>
      <c r="AT2" s="372"/>
      <c r="AU2" s="372"/>
      <c r="AV2" s="372"/>
      <c r="AW2" s="372"/>
      <c r="AX2" s="371"/>
      <c r="AY2" s="373"/>
      <c r="AZ2" s="4"/>
      <c r="BA2" s="364" t="s">
        <v>1144</v>
      </c>
      <c r="BB2" s="366"/>
      <c r="BC2" s="370" t="s">
        <v>1141</v>
      </c>
      <c r="BD2" s="371"/>
      <c r="BE2" s="371"/>
      <c r="BF2" s="373"/>
      <c r="BG2" s="3"/>
      <c r="BH2" s="378"/>
      <c r="BI2" s="379"/>
      <c r="BJ2" s="380"/>
      <c r="BK2" s="381"/>
      <c r="BL2" s="49"/>
      <c r="BM2" s="382"/>
      <c r="BN2" s="383"/>
      <c r="BO2" s="383"/>
      <c r="BP2" s="383"/>
      <c r="BQ2" s="383"/>
      <c r="BR2" s="383"/>
      <c r="BS2" s="384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4" t="s">
        <v>1145</v>
      </c>
      <c r="AJ3" s="366"/>
      <c r="AK3" s="364" t="s">
        <v>1146</v>
      </c>
      <c r="AL3" s="365"/>
      <c r="AM3" s="365"/>
      <c r="AN3" s="365"/>
      <c r="AO3" s="365"/>
      <c r="AP3" s="365"/>
      <c r="AQ3" s="366"/>
      <c r="AR3" s="235"/>
      <c r="AS3" s="388" t="s">
        <v>1152</v>
      </c>
      <c r="AT3" s="389"/>
      <c r="AU3" s="388" t="s">
        <v>1153</v>
      </c>
      <c r="AV3" s="389"/>
      <c r="AW3" s="388" t="s">
        <v>1154</v>
      </c>
      <c r="AX3" s="390"/>
      <c r="AY3" s="63" t="s">
        <v>1155</v>
      </c>
      <c r="AZ3" s="63"/>
      <c r="BA3" s="386"/>
      <c r="BB3" s="387"/>
      <c r="BC3" s="364" t="s">
        <v>1148</v>
      </c>
      <c r="BD3" s="365"/>
      <c r="BE3" s="365"/>
      <c r="BF3" s="366"/>
      <c r="BG3" s="62"/>
      <c r="BH3" s="378"/>
      <c r="BI3" s="379"/>
      <c r="BJ3" s="380"/>
      <c r="BK3" s="381"/>
      <c r="BL3" s="49"/>
      <c r="BM3" s="367" t="s">
        <v>1156</v>
      </c>
      <c r="BN3" s="368"/>
      <c r="BO3" s="368"/>
      <c r="BP3" s="369"/>
      <c r="BQ3" s="367" t="s">
        <v>759</v>
      </c>
      <c r="BR3" s="368"/>
      <c r="BS3" s="369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4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361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1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0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1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0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1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0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1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0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2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0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1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0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11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0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2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0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11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0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11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0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1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0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11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0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1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0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11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0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1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0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11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0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11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0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1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0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11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0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1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0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11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0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1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0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1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0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11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0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1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0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11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0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11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0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11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0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11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0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11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0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11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0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1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0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11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0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1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0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11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2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29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0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27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11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0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2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0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11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0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1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1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0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1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0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11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0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11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0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11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21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0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11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0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1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0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11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0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1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0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11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0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2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0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11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0">
        <f>IF(D55="","*",IFERROR(IF(ISODD(COUNT(AS55:AX55)),"ERRO",SUM((AT55-AS55),(AV55-AU55),(AX55-AW55))),"ERRO"))</f>
        <v>0.2902777777777778</v>
      </c>
      <c r="AZ55" s="13"/>
      <c r="BA55" s="344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11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28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0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11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0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11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28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0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1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0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11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0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1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0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11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0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2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0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11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0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3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1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0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11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0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11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0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2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0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1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0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1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0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11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0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1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0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11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0">
        <f>IF(D73="","*",IFERROR(IF(ISODD(COUNT(AS73:AX73)),"ERRO",SUM((AT73-AS73),(AV73-AU73),(AX73-AW73))),"ERRO"))</f>
        <v>0.25</v>
      </c>
      <c r="AZ73" s="13"/>
      <c r="BA73" s="345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11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0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11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0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1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0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2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0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1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0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11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28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0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1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0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11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0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11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0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1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0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11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0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1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0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11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0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1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0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11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0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1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0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11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0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1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0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1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0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2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0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1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0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11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0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27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11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0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1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0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1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0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1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0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11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0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1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0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11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0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2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0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1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0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11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0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3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1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0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1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0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11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1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0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1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0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1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0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1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0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11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0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11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0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1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0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11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0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1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0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1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0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1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0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1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0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1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0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1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0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11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0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11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0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11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0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1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0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1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0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11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0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1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0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t="57.75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11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1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0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1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0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11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0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11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0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1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0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t="57.75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11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1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0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11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0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1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0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1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0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11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28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0">
        <f>IF(D138="","*",IFERROR(IF(ISODD(COUNT(AS138:AX138)),"ERRO",SUM((AT138-AS138),(AV138-AU138),(AX138-AW138))),"ERRO"))</f>
        <v>0.25</v>
      </c>
      <c r="AZ138" s="13"/>
      <c r="BA138" s="345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1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0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11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0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11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28">
        <v>0.66666666666666663</v>
      </c>
      <c r="P141" s="328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0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11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0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11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0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1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0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1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0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1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0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1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0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11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0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1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0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1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0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2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0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11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0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1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0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1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0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1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0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11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0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1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0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1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0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11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1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0">
        <f>IF(D159="","*",IFERROR(IF(ISODD(COUNT(AS159:AX159)),"ERRO",SUM((AT159-AS159),(AV159-AU159),(AX159-AW159))),"ERRO"))</f>
        <v>0.27083333333333337</v>
      </c>
      <c r="AZ159" s="13"/>
      <c r="BA159" s="344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1">
        <v>230</v>
      </c>
      <c r="F160" s="167"/>
      <c r="G160" s="9" t="str">
        <f>IF(D160="","*",VLOOKUP(F160,BS_ATIVIDADE[#All],3,FALSE))</f>
        <v>*</v>
      </c>
      <c r="H160" s="168"/>
      <c r="I160" s="168"/>
      <c r="J160" s="346"/>
      <c r="K160" s="346"/>
      <c r="L160" s="347"/>
      <c r="M160" s="348"/>
      <c r="N160" s="348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0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1">
        <v>231</v>
      </c>
      <c r="F161" s="167"/>
      <c r="G161" s="9" t="str">
        <f>IF(D161="","*",VLOOKUP(F161,BS_ATIVIDADE[#All],3,FALSE))</f>
        <v>*</v>
      </c>
      <c r="H161" s="168"/>
      <c r="I161" s="168"/>
      <c r="J161" s="346"/>
      <c r="K161" s="346"/>
      <c r="L161" s="347"/>
      <c r="M161" s="348"/>
      <c r="N161" s="348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0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11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0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2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0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11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0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11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0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>
      <c r="A166" s="50" t="str">
        <f t="shared" si="31"/>
        <v/>
      </c>
      <c r="B166" s="166"/>
      <c r="C166" s="8"/>
      <c r="D166" s="51"/>
      <c r="E166" s="311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0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1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0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11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0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1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0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11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0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2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0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11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0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1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0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1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0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1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0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1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0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11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0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1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0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11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0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11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1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0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27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11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0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11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0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1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0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1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0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11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0">
        <f>IF(D185="","*",IFERROR(IF(ISODD(COUNT(AS185:AX185)),"ERRO",SUM((AT185-AS185),(AV185-AU185),(AX185-AW185))),"ERRO"))</f>
        <v>0.25</v>
      </c>
      <c r="AZ185" s="13"/>
      <c r="BA185" s="344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11">
        <v>265</v>
      </c>
      <c r="F186" s="167" t="s">
        <v>623</v>
      </c>
      <c r="G186" s="9" t="str">
        <f>IF(D186="","*",VLOOKUP(F186,BS_ATIVIDADE[#All],3,FALSE))</f>
        <v>OUTROS</v>
      </c>
      <c r="H186" s="328" t="s">
        <v>1533</v>
      </c>
      <c r="I186" s="328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0">
        <f>IF(D186="","*",IFERROR(IF(ISODD(COUNT(AS186:AX186)),"ERRO",SUM((AT186-AS186),(AV186-AU186),(AX186-AW186))),"ERRO"))</f>
        <v>4.1666666666666664E-2</v>
      </c>
      <c r="AZ186" s="13"/>
      <c r="BA186" s="344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2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28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0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1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0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1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0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11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0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1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0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1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0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11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0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1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0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11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0">
        <f>IF(D195="","*",IFERROR(IF(ISODD(COUNT(AS195:AX195)),"ERRO",SUM((AT195-AS195),(AV195-AU195),(AX195-AW195))),"ERRO"))</f>
        <v>0.14166666666666672</v>
      </c>
      <c r="AZ195" s="13"/>
      <c r="BA195" s="350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11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0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1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0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11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0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11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0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t="46.5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11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1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0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11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0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1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0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>
      <c r="A203" s="50" t="str">
        <f t="shared" si="40"/>
        <v>E48</v>
      </c>
      <c r="B203" s="349"/>
      <c r="C203" s="8" t="str">
        <f>IF(BS_CONTROLE[[#This Row],[DATA]]="","",WEEKNUM(BS_CONTROLE[[#This Row],[DATA]]))</f>
        <v/>
      </c>
      <c r="D203" s="51" t="s">
        <v>1509</v>
      </c>
      <c r="E203" s="312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0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1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0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1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0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1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0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11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8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2">
        <v>0.78680555555555554</v>
      </c>
      <c r="AU207" s="38"/>
      <c r="AV207" s="38"/>
      <c r="AW207" s="38"/>
      <c r="AX207" s="38"/>
      <c r="AY207" s="310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1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0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1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0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>
      <c r="A210" s="50" t="str">
        <f t="shared" si="44"/>
        <v>E46</v>
      </c>
      <c r="B210" s="349"/>
      <c r="C210" s="8" t="str">
        <f>IF(BS_CONTROLE[[#This Row],[DATA]]="","",WEEKNUM(BS_CONTROLE[[#This Row],[DATA]]))</f>
        <v/>
      </c>
      <c r="D210" s="51" t="s">
        <v>757</v>
      </c>
      <c r="E210" s="311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0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1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0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1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0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11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28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1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0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1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0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2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0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1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0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11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0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11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0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1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0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1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0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11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0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1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0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11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0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11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0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>
      <c r="A225" s="50" t="str">
        <f t="shared" si="44"/>
        <v>E4846037</v>
      </c>
      <c r="B225" s="351">
        <v>46037</v>
      </c>
      <c r="C225" s="8">
        <f>IF(BS_CONTROLE[[#This Row],[DATA]]="","",WEEKNUM(BS_CONTROLE[[#This Row],[DATA]]))</f>
        <v>3</v>
      </c>
      <c r="D225" s="51" t="s">
        <v>1509</v>
      </c>
      <c r="E225" s="311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0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1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0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1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0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1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0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1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0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2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0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1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0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t="34.5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11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1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0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11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0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1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0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11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0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1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0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11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0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1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0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1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0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11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0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1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0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2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0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1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0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11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0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1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0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11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0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1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0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11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1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0">
        <f>IF(D248="","*",IFERROR(IF(ISODD(COUNT(AS248:AX248)),"ERRO",SUM((AT248-AS248),(AV248-AU248),(AX248-AW248))),"ERRO"))</f>
        <v>4.1666666666666671E-2</v>
      </c>
      <c r="AZ248" s="13"/>
      <c r="BA248" s="344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11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0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1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0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11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0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1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0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1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0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2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0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1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0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11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0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1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0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1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0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11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0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1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0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1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0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11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0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1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0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1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0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11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3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0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2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0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1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0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11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0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1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0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11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0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1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0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11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3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0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1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0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>
      <c r="A274" s="50" t="str">
        <f t="shared" si="49"/>
        <v>W70</v>
      </c>
      <c r="B274" s="349"/>
      <c r="C274" s="8" t="str">
        <f>IF(BS_CONTROLE[[#This Row],[DATA]]="","",WEEKNUM(BS_CONTROLE[[#This Row],[DATA]]))</f>
        <v/>
      </c>
      <c r="D274" s="51" t="s">
        <v>847</v>
      </c>
      <c r="E274" s="311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0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2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0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11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0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1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0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1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0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1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0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1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0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11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6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3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0">
        <f>IF(D281="","*",IFERROR(IF(ISODD(COUNT(AS281:AX281)),"ERRO",SUM((AT281-AS281),(AV281-AU281),(AX281-AW281))),"ERRO"))</f>
        <v>0.24999999999999994</v>
      </c>
      <c r="AZ281" s="13"/>
      <c r="BA281" s="344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1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0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1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0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11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0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1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0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1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0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2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1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0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11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0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11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0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11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0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1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0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11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0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1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0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>
      <c r="A294" s="50" t="str">
        <f t="shared" si="49"/>
        <v>V66</v>
      </c>
      <c r="B294" s="349"/>
      <c r="C294" s="8" t="str">
        <f>IF(BS_CONTROLE[[#This Row],[DATA]]="","",WEEKNUM(BS_CONTROLE[[#This Row],[DATA]]))</f>
        <v/>
      </c>
      <c r="D294" s="51" t="s">
        <v>788</v>
      </c>
      <c r="E294" s="311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0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11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0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11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0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1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0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11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0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2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0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1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0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2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1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0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11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10">
        <f>IF(D302="","*",IFERROR(IF(ISODD(COUNT(AS302:AX302)),"ERRO",SUM((AT302-AS302),(AV302-AU302),(AX302-AW302))),"ERRO"))</f>
        <v>0.25</v>
      </c>
      <c r="AZ302" s="13"/>
      <c r="BA302" s="345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11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10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11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10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27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11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0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11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10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11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10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11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10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11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0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11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0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11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0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2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10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1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0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11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0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1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0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11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10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1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0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11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10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1714</v>
      </c>
      <c r="BK318" s="16" t="s">
        <v>1715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 t="shared" si="50"/>
        <v>Aderente</v>
      </c>
      <c r="BR318" s="18">
        <f t="shared" si="51"/>
        <v>1</v>
      </c>
      <c r="BS318" s="18">
        <f t="shared" si="52"/>
        <v>1</v>
      </c>
      <c r="BT318" s="220" t="str">
        <f t="shared" si="53"/>
        <v>OKOK</v>
      </c>
    </row>
    <row r="319" spans="1:72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1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0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11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10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 t="shared" si="50"/>
        <v>Aderente</v>
      </c>
      <c r="BR320" s="18">
        <f t="shared" si="51"/>
        <v>1.0000000000000004</v>
      </c>
      <c r="BS320" s="18">
        <f t="shared" si="52"/>
        <v>1</v>
      </c>
      <c r="BT320" s="220" t="str">
        <f t="shared" si="53"/>
        <v>OKOK</v>
      </c>
    </row>
    <row r="321" spans="1:72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1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0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1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0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>
      <c r="A323" s="50" t="str">
        <f t="shared" ref="A323:A344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11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10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44" si="60">IF(AND(BR323&lt;1,BS323&lt;1),"Produção e Intervalo",IF(BR323&lt;1,"Intervalo",IF(BS323&lt;1,"Produção","Aderente")))</f>
        <v>Produção e Intervalo</v>
      </c>
      <c r="BR323" s="18">
        <f t="shared" ref="BR323:BR344" si="61">IF(OR(B323="",F323=""),"*",AY323/P323)</f>
        <v>0</v>
      </c>
      <c r="BS323" s="18">
        <f t="shared" ref="BS323:BS344" si="62">IF(OR(B323="",F323=""),"*",BA323/Q323)</f>
        <v>0</v>
      </c>
      <c r="BT323" s="220" t="str">
        <f t="shared" si="53"/>
        <v>SuperExecução</v>
      </c>
    </row>
    <row r="324" spans="1:72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2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0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>IF(BN324="","",SUBSTITUTE(BM324," ","")&amp;SUBSTITUTE(BN324," ",""))</f>
        <v/>
      </c>
    </row>
    <row r="325" spans="1:72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11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10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 t="shared" si="60"/>
        <v>Produção e Intervalo</v>
      </c>
      <c r="BR325" s="18">
        <f t="shared" si="61"/>
        <v>0.55555555555555536</v>
      </c>
      <c r="BS325" s="18">
        <f t="shared" si="62"/>
        <v>0.18</v>
      </c>
      <c r="BT325" s="220" t="str">
        <f>IF(BN325="","",SUBSTITUTE(BM325," ","")&amp;SUBSTITUTE(BN325," ",""))</f>
        <v>ModernizaçãoEquipamento</v>
      </c>
    </row>
    <row r="326" spans="1:72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11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0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>IF(BN326="","",SUBSTITUTE(BM326," ","")&amp;SUBSTITUTE(BN326," ",""))</f>
        <v/>
      </c>
    </row>
    <row r="327" spans="1:72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11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0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>IF(BN327="","",SUBSTITUTE(BM327," ","")&amp;SUBSTITUTE(BN327," ",""))</f>
        <v/>
      </c>
    </row>
    <row r="328" spans="1:72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11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10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>IF(BN328="","",SUBSTITUTE(BM328," ","")&amp;SUBSTITUTE(BN328," ",""))</f>
        <v>ModernizaçãoEquipamento</v>
      </c>
    </row>
    <row r="329" spans="1:72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11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0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>IF(BN329="","",SUBSTITUTE(BM329," ","")&amp;SUBSTITUTE(BN329," ",""))</f>
        <v/>
      </c>
    </row>
    <row r="330" spans="1:72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11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10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1729</v>
      </c>
      <c r="BK330" s="16" t="s">
        <v>1730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 t="shared" si="60"/>
        <v>Aderente</v>
      </c>
      <c r="BR330" s="18">
        <f t="shared" si="61"/>
        <v>1</v>
      </c>
      <c r="BS330" s="18">
        <f t="shared" si="62"/>
        <v>1</v>
      </c>
      <c r="BT330" s="220" t="str">
        <f>IF(BN330="","",SUBSTITUTE(BM330," ","")&amp;SUBSTITUTE(BN330," ",""))</f>
        <v>OKOK</v>
      </c>
    </row>
    <row r="331" spans="1:72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11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1732</v>
      </c>
      <c r="N331" s="199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1734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10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 t="shared" si="60"/>
        <v>Aderente</v>
      </c>
      <c r="BR331" s="18">
        <f t="shared" si="61"/>
        <v>1</v>
      </c>
      <c r="BS331" s="18">
        <f t="shared" si="62"/>
        <v>1</v>
      </c>
      <c r="BT331" s="220" t="str">
        <f>IF(BN331="","",SUBSTITUTE(BM331," ","")&amp;SUBSTITUTE(BN331," ",""))</f>
        <v>OKOK</v>
      </c>
    </row>
    <row r="332" spans="1:72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11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1737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10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 t="shared" si="60"/>
        <v>Aderente</v>
      </c>
      <c r="BR332" s="18">
        <f t="shared" si="61"/>
        <v>1</v>
      </c>
      <c r="BS332" s="18">
        <f t="shared" si="62"/>
        <v>1</v>
      </c>
      <c r="BT332" s="220" t="str">
        <f>IF(BN332="","",SUBSTITUTE(BM332," ","")&amp;SUBSTITUTE(BN332," ",""))</f>
        <v>OKOK</v>
      </c>
    </row>
    <row r="333" spans="1:72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11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0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>IF(BN333="","",SUBSTITUTE(BM333," ","")&amp;SUBSTITUTE(BN333," ",""))</f>
        <v/>
      </c>
    </row>
    <row r="334" spans="1:72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11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10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>IF(BN334="","",SUBSTITUTE(BM334," ","")&amp;SUBSTITUTE(BN334," ",""))</f>
        <v>SuperExecução</v>
      </c>
    </row>
    <row r="335" spans="1:72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11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0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>IF(BN335="","",SUBSTITUTE(BM335," ","")&amp;SUBSTITUTE(BN335," ",""))</f>
        <v/>
      </c>
    </row>
    <row r="336" spans="1:72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2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1741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10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 t="shared" si="60"/>
        <v>Aderente</v>
      </c>
      <c r="BR336" s="18">
        <f t="shared" si="61"/>
        <v>1.0000000000000004</v>
      </c>
      <c r="BS336" s="18">
        <f t="shared" si="62"/>
        <v>1</v>
      </c>
      <c r="BT336" s="220" t="str">
        <f>IF(BN336="","",SUBSTITUTE(BM336," ","")&amp;SUBSTITUTE(BN336," ",""))</f>
        <v>OKOK</v>
      </c>
    </row>
    <row r="337" spans="1:72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11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0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>IF(BN337="","",SUBSTITUTE(BM337," ","")&amp;SUBSTITUTE(BN337," ",""))</f>
        <v/>
      </c>
    </row>
    <row r="338" spans="1:72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11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0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>IF(BN338="","",SUBSTITUTE(BM338," ","")&amp;SUBSTITUTE(BN338," ",""))</f>
        <v/>
      </c>
    </row>
    <row r="339" spans="1:72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11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0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>IF(BN339="","",SUBSTITUTE(BM339," ","")&amp;SUBSTITUTE(BN339," ",""))</f>
        <v/>
      </c>
    </row>
    <row r="340" spans="1:72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11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0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>IF(BN340="","",SUBSTITUTE(BM340," ","")&amp;SUBSTITUTE(BN340," ",""))</f>
        <v/>
      </c>
    </row>
    <row r="341" spans="1:72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11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 t="s">
        <v>966</v>
      </c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310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1745</v>
      </c>
      <c r="BK341" s="16" t="s">
        <v>1746</v>
      </c>
      <c r="BL341" s="15"/>
      <c r="BM341" s="14" t="s">
        <v>996</v>
      </c>
      <c r="BN341" s="14" t="s">
        <v>996</v>
      </c>
      <c r="BO341" s="160" t="s">
        <v>996</v>
      </c>
      <c r="BP341" s="16"/>
      <c r="BQ341" s="12" t="str">
        <f t="shared" si="60"/>
        <v>Aderente</v>
      </c>
      <c r="BR341" s="18">
        <f t="shared" si="61"/>
        <v>1.2333333333333334</v>
      </c>
      <c r="BS341" s="18">
        <f t="shared" si="62"/>
        <v>1</v>
      </c>
      <c r="BT341" s="220" t="str">
        <f>IF(BN341="","",SUBSTITUTE(BM341," ","")&amp;SUBSTITUTE(BN341," ",""))</f>
        <v>OKOK</v>
      </c>
    </row>
    <row r="342" spans="1:72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11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0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>IF(BN342="","",SUBSTITUTE(BM342," ","")&amp;SUBSTITUTE(BN342," ",""))</f>
        <v/>
      </c>
    </row>
    <row r="343" spans="1:72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11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0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>IF(BN343="","",SUBSTITUTE(BM343," ","")&amp;SUBSTITUTE(BN343," ",""))</f>
        <v/>
      </c>
    </row>
    <row r="344" spans="1:72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11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10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1747</v>
      </c>
      <c r="BK344" s="16" t="s">
        <v>1748</v>
      </c>
      <c r="BL344" s="15"/>
      <c r="BM344" s="14" t="s">
        <v>988</v>
      </c>
      <c r="BN344" s="14" t="s">
        <v>1018</v>
      </c>
      <c r="BO344" s="160" t="s">
        <v>1076</v>
      </c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>IF(BN344="","",SUBSTITUTE(BM344," ","")&amp;SUBSTITUTE(BN344," ",""))</f>
        <v>MecanizaçãoAtivos</v>
      </c>
    </row>
    <row r="345" spans="1:72">
      <c r="A345" s="162" t="str">
        <f t="shared" ref="A345:A347" si="63">D345&amp;B345</f>
        <v/>
      </c>
      <c r="B345" s="163"/>
      <c r="C345" s="8" t="str">
        <f>IF(BS_CONTROLE[[#This Row],[DATA]]="","",WEEKNUM(BS_CONTROLE[[#This Row],[DATA]]))</f>
        <v/>
      </c>
      <c r="D345" s="51"/>
      <c r="E345" s="311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29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7" t="str">
        <f>IF(BS_CONTROLE[[#This Row],[Local - Partida]]=0, "-", BS_CONTROLE[[#This Row],[Local - Partida]])</f>
        <v>-</v>
      </c>
      <c r="AL345" s="297" t="str">
        <f>IF(BS_CONTROLE[[#This Row],[Local - Encerramento]]=0, "-", BS_CONTROLE[[#This Row],[Local - Encerramento]])</f>
        <v>-</v>
      </c>
      <c r="AM345" s="297" t="str">
        <f>IF(BS_CONTROLE[[#This Row],[Entre - Estações]]=0, "-", BS_CONTROLE[[#This Row],[Entre - Estações]])</f>
        <v>-</v>
      </c>
      <c r="AN345" s="297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0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1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>
      <c r="A346" s="162" t="str">
        <f t="shared" si="63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11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1749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29" t="s">
        <v>1290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7" t="str">
        <f>IF(BS_CONTROLE[[#This Row],[Local - Partida]]=0, "-", BS_CONTROLE[[#This Row],[Local - Partida]])</f>
        <v>TIQ</v>
      </c>
      <c r="AL346" s="297" t="str">
        <f>IF(BS_CONTROLE[[#This Row],[Local - Encerramento]]=0, "-", BS_CONTROLE[[#This Row],[Local - Encerramento]])</f>
        <v>TRO</v>
      </c>
      <c r="AM346" s="297" t="str">
        <f>IF(BS_CONTROLE[[#This Row],[Entre - Estações]]=0, "-", BS_CONTROLE[[#This Row],[Entre - Estações]])</f>
        <v>TIQ-TRO</v>
      </c>
      <c r="AN346" s="297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>
        <v>0.3923611111111111</v>
      </c>
      <c r="AS346" s="237">
        <v>0</v>
      </c>
      <c r="AT346" s="237">
        <v>4.1666666666666664E-2</v>
      </c>
      <c r="AU346" s="237"/>
      <c r="AV346" s="237"/>
      <c r="AW346" s="237"/>
      <c r="AX346" s="38"/>
      <c r="AY346" s="310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27" t="s">
        <v>1750</v>
      </c>
      <c r="BK346" s="16" t="s">
        <v>1751</v>
      </c>
      <c r="BL346" s="15"/>
      <c r="BM346" s="14" t="s">
        <v>996</v>
      </c>
      <c r="BN346" s="14" t="s">
        <v>996</v>
      </c>
      <c r="BO346" s="160" t="s">
        <v>996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20" t="str">
        <f>IF(BN346="","",SUBSTITUTE(BM346," ","")&amp;SUBSTITUTE(BN346," ",""))</f>
        <v>OKOK</v>
      </c>
    </row>
    <row r="347" spans="1:72" ht="34.5">
      <c r="A347" s="162" t="str">
        <f t="shared" si="63"/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1752</v>
      </c>
      <c r="E347" s="311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9" t="s">
        <v>1232</v>
      </c>
      <c r="N347" s="199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4" t="s">
        <v>1254</v>
      </c>
      <c r="W347" s="329" t="s">
        <v>1753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7" t="str">
        <f>IF(BS_CONTROLE[[#This Row],[Local - Partida]]=0, "-", BS_CONTROLE[[#This Row],[Local - Partida]])</f>
        <v>TGR</v>
      </c>
      <c r="AL347" s="297" t="str">
        <f>IF(BS_CONTROLE[[#This Row],[Local - Encerramento]]=0, "-", BS_CONTROLE[[#This Row],[Local - Encerramento]])</f>
        <v>TIQ</v>
      </c>
      <c r="AM347" s="297" t="str">
        <f>IF(BS_CONTROLE[[#This Row],[Entre - Estações]]=0, "-", BS_CONTROLE[[#This Row],[Entre - Estações]])</f>
        <v>TGR-TIQ</v>
      </c>
      <c r="AN347" s="297" t="str">
        <f>IF(BS_CONTROLE[[#This Row],[SB]]=0, "-", BS_CONTROLE[[#This Row],[SB]])</f>
        <v>TGRTIQ</v>
      </c>
      <c r="AO347" s="280">
        <f>IF(BS_CONTROLE[[#This Row],[SUB]]=0, "-", BS_CONTROLE[[#This Row],[SUB]])</f>
        <v>98</v>
      </c>
      <c r="AP347" s="281">
        <f>IF(BS_CONTROLE[[#This Row],[KM - Inicio]]=0, "-", BS_CONTROLE[[#This Row],[KM - Inicio]])</f>
        <v>502</v>
      </c>
      <c r="AQ347" s="281">
        <f>IF(BS_CONTROLE[[#This Row],[KM - Fim]]=0, "-", BS_CONTROLE[[#This Row],[KM - Fim]])</f>
        <v>616</v>
      </c>
      <c r="AR347" s="237">
        <v>0</v>
      </c>
      <c r="AS347" s="237">
        <v>0</v>
      </c>
      <c r="AT347" s="237">
        <v>0</v>
      </c>
      <c r="AU347" s="237"/>
      <c r="AV347" s="237"/>
      <c r="AW347" s="237"/>
      <c r="AX347" s="38"/>
      <c r="AY347" s="310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2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27" t="s">
        <v>1754</v>
      </c>
      <c r="BK347" s="327" t="s">
        <v>1754</v>
      </c>
      <c r="BL347" s="15"/>
      <c r="BM347" s="14" t="s">
        <v>984</v>
      </c>
      <c r="BN347" s="14" t="s">
        <v>0</v>
      </c>
      <c r="BO347" s="160" t="s">
        <v>1071</v>
      </c>
      <c r="BP347" s="327" t="s">
        <v>1754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0" t="str">
        <f>IF(BN347="","",SUBSTITUTE(BM347," ","")&amp;SUBSTITUTE(BN347," ",""))</f>
        <v>PátioOperação</v>
      </c>
    </row>
    <row r="348" spans="1:72" ht="23.25">
      <c r="A348" s="162" t="str">
        <f t="shared" ref="A348:A411" si="64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2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29" t="s">
        <v>1716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7" t="s">
        <v>566</v>
      </c>
      <c r="AL348" s="297" t="str">
        <f>IF(BS_CONTROLE[[#This Row],[Local - Encerramento]]=0, "-", BS_CONTROLE[[#This Row],[Local - Encerramento]])</f>
        <v>-</v>
      </c>
      <c r="AM348" s="297" t="s">
        <v>565</v>
      </c>
      <c r="AN348" s="297" t="s">
        <v>566</v>
      </c>
      <c r="AO348" s="280">
        <f>IF(BS_CONTROLE[[#This Row],[SUB]]=0, "-", BS_CONTROLE[[#This Row],[SUB]])</f>
        <v>74</v>
      </c>
      <c r="AP348" s="281">
        <v>403</v>
      </c>
      <c r="AQ348" s="281" t="str">
        <f>IF(BS_CONTROLE[[#This Row],[KM - Fim]]=0, "-", BS_CONTROLE[[#This Row],[KM - Fim]])</f>
        <v>-</v>
      </c>
      <c r="AR348" s="237">
        <v>0.40486111111111112</v>
      </c>
      <c r="AS348" s="237">
        <v>0</v>
      </c>
      <c r="AT348" s="237">
        <v>0</v>
      </c>
      <c r="AU348" s="237"/>
      <c r="AV348" s="237"/>
      <c r="AW348" s="237"/>
      <c r="AX348" s="38"/>
      <c r="AY348" s="310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27" t="s">
        <v>1755</v>
      </c>
      <c r="BK348" s="16" t="s">
        <v>1756</v>
      </c>
      <c r="BL348" s="15"/>
      <c r="BM348" s="14" t="s">
        <v>992</v>
      </c>
      <c r="BN348" s="14" t="s">
        <v>1021</v>
      </c>
      <c r="BO348" s="160" t="s">
        <v>1073</v>
      </c>
      <c r="BP348" s="17" t="s">
        <v>1757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>SuperExecução</v>
      </c>
    </row>
    <row r="349" spans="1:72">
      <c r="A349" s="162" t="str">
        <f t="shared" si="64"/>
        <v/>
      </c>
      <c r="B349" s="163"/>
      <c r="C349" s="8" t="str">
        <f>IF(BS_CONTROLE[[#This Row],[DATA]]="","",WEEKNUM(BS_CONTROLE[[#This Row],[DATA]]))</f>
        <v/>
      </c>
      <c r="D349" s="51"/>
      <c r="E349" s="311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29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7" t="str">
        <f>IF(BS_CONTROLE[[#This Row],[Local - Partida]]=0, "-", BS_CONTROLE[[#This Row],[Local - Partida]])</f>
        <v>-</v>
      </c>
      <c r="AL349" s="297" t="str">
        <f>IF(BS_CONTROLE[[#This Row],[Local - Encerramento]]=0, "-", BS_CONTROLE[[#This Row],[Local - Encerramento]])</f>
        <v>-</v>
      </c>
      <c r="AM349" s="297" t="str">
        <f>IF(BS_CONTROLE[[#This Row],[Entre - Estações]]=0, "-", BS_CONTROLE[[#This Row],[Entre - Estações]])</f>
        <v>-</v>
      </c>
      <c r="AN349" s="297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0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1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>
      <c r="A350" s="162" t="str">
        <f t="shared" si="64"/>
        <v/>
      </c>
      <c r="B350" s="163"/>
      <c r="C350" s="8" t="str">
        <f>IF(BS_CONTROLE[[#This Row],[DATA]]="","",WEEKNUM(BS_CONTROLE[[#This Row],[DATA]]))</f>
        <v/>
      </c>
      <c r="D350" s="51"/>
      <c r="E350" s="311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9"/>
      <c r="N350" s="199"/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329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7" t="str">
        <f>IF(BS_CONTROLE[[#This Row],[Local - Partida]]=0, "-", BS_CONTROLE[[#This Row],[Local - Partida]])</f>
        <v>-</v>
      </c>
      <c r="AL350" s="297" t="str">
        <f>IF(BS_CONTROLE[[#This Row],[Local - Encerramento]]=0, "-", BS_CONTROLE[[#This Row],[Local - Encerramento]])</f>
        <v>-</v>
      </c>
      <c r="AM350" s="297" t="str">
        <f>IF(BS_CONTROLE[[#This Row],[Entre - Estações]]=0, "-", BS_CONTROLE[[#This Row],[Entre - Estações]])</f>
        <v>-</v>
      </c>
      <c r="AN350" s="297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0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1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>
      <c r="A351" s="162" t="str">
        <f t="shared" si="64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11">
        <v>452</v>
      </c>
      <c r="F351" s="167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9" t="s">
        <v>1758</v>
      </c>
      <c r="N351" s="199" t="s">
        <v>1759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29" t="s">
        <v>1760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7" t="str">
        <f>IF(BS_CONTROLE[[#This Row],[Local - Partida]]=0, "-", BS_CONTROLE[[#This Row],[Local - Partida]])</f>
        <v>TOM</v>
      </c>
      <c r="AL351" s="297" t="str">
        <f>IF(BS_CONTROLE[[#This Row],[Local - Encerramento]]=0, "-", BS_CONTROLE[[#This Row],[Local - Encerramento]])</f>
        <v>TCS</v>
      </c>
      <c r="AM351" s="297" t="str">
        <f>IF(BS_CONTROLE[[#This Row],[Entre - Estações]]=0, "-", BS_CONTROLE[[#This Row],[Entre - Estações]])</f>
        <v>TCS-TOM</v>
      </c>
      <c r="AN351" s="297" t="str">
        <f>IF(BS_CONTROLE[[#This Row],[SB]]=0, "-", BS_CONTROLE[[#This Row],[SB]])</f>
        <v>TCSTOM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400</v>
      </c>
      <c r="AQ351" s="281">
        <f>IF(BS_CONTROLE[[#This Row],[KM - Fim]]=0, "-", BS_CONTROLE[[#This Row],[KM - Fim]])</f>
        <v>294</v>
      </c>
      <c r="AR351" s="237">
        <v>0.32430555555555557</v>
      </c>
      <c r="AS351" s="237">
        <v>0</v>
      </c>
      <c r="AT351" s="237">
        <v>4.1666666666666664E-2</v>
      </c>
      <c r="AU351" s="237"/>
      <c r="AV351" s="237"/>
      <c r="AW351" s="237"/>
      <c r="AX351" s="38"/>
      <c r="AY351" s="310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27" t="s">
        <v>1761</v>
      </c>
      <c r="BK351" s="16" t="s">
        <v>1762</v>
      </c>
      <c r="BL351" s="15"/>
      <c r="BM351" s="14" t="s">
        <v>996</v>
      </c>
      <c r="BN351" s="14" t="s">
        <v>996</v>
      </c>
      <c r="BO351" s="160" t="s">
        <v>996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20" t="str">
        <f>IF(BN351="","",SUBSTITUTE(BM351," ","")&amp;SUBSTITUTE(BN351," ",""))</f>
        <v>OKOK</v>
      </c>
    </row>
    <row r="352" spans="1:72">
      <c r="A352" s="162" t="str">
        <f t="shared" si="64"/>
        <v/>
      </c>
      <c r="B352" s="163"/>
      <c r="C352" s="8" t="str">
        <f>IF(BS_CONTROLE[[#This Row],[DATA]]="","",WEEKNUM(BS_CONTROLE[[#This Row],[DATA]]))</f>
        <v/>
      </c>
      <c r="D352" s="51"/>
      <c r="E352" s="311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29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7" t="str">
        <f>IF(BS_CONTROLE[[#This Row],[Local - Partida]]=0, "-", BS_CONTROLE[[#This Row],[Local - Partida]])</f>
        <v>-</v>
      </c>
      <c r="AL352" s="297" t="str">
        <f>IF(BS_CONTROLE[[#This Row],[Local - Encerramento]]=0, "-", BS_CONTROLE[[#This Row],[Local - Encerramento]])</f>
        <v>-</v>
      </c>
      <c r="AM352" s="297" t="str">
        <f>IF(BS_CONTROLE[[#This Row],[Entre - Estações]]=0, "-", BS_CONTROLE[[#This Row],[Entre - Estações]])</f>
        <v>-</v>
      </c>
      <c r="AN352" s="297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0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1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>
      <c r="A353" s="162" t="str">
        <f t="shared" si="64"/>
        <v/>
      </c>
      <c r="B353" s="163"/>
      <c r="C353" s="8" t="str">
        <f>IF(BS_CONTROLE[[#This Row],[DATA]]="","",WEEKNUM(BS_CONTROLE[[#This Row],[DATA]]))</f>
        <v/>
      </c>
      <c r="D353" s="51"/>
      <c r="E353" s="311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29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7" t="str">
        <f>IF(BS_CONTROLE[[#This Row],[Local - Partida]]=0, "-", BS_CONTROLE[[#This Row],[Local - Partida]])</f>
        <v>-</v>
      </c>
      <c r="AL353" s="297" t="str">
        <f>IF(BS_CONTROLE[[#This Row],[Local - Encerramento]]=0, "-", BS_CONTROLE[[#This Row],[Local - Encerramento]])</f>
        <v>-</v>
      </c>
      <c r="AM353" s="297" t="str">
        <f>IF(BS_CONTROLE[[#This Row],[Entre - Estações]]=0, "-", BS_CONTROLE[[#This Row],[Entre - Estações]])</f>
        <v>-</v>
      </c>
      <c r="AN353" s="297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0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1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>
      <c r="A354" s="162" t="str">
        <f t="shared" si="64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11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29" t="s">
        <v>1719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7" t="str">
        <f>IF(BS_CONTROLE[[#This Row],[Local - Partida]]=0, "-", BS_CONTROLE[[#This Row],[Local - Partida]])</f>
        <v>TCS2</v>
      </c>
      <c r="AL354" s="297" t="str">
        <f>IF(BS_CONTROLE[[#This Row],[Local - Encerramento]]=0, "-", BS_CONTROLE[[#This Row],[Local - Encerramento]])</f>
        <v>-</v>
      </c>
      <c r="AM354" s="297" t="str">
        <f>IF(BS_CONTROLE[[#This Row],[Entre - Estações]]=0, "-", BS_CONTROLE[[#This Row],[Entre - Estações]])</f>
        <v>TCS</v>
      </c>
      <c r="AN354" s="297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>
        <v>0.33611111111111114</v>
      </c>
      <c r="AS354" s="237">
        <v>0.35972222222222222</v>
      </c>
      <c r="AT354" s="237">
        <v>0.46388888888888891</v>
      </c>
      <c r="AU354" s="237"/>
      <c r="AV354" s="237"/>
      <c r="AW354" s="237"/>
      <c r="AX354" s="38"/>
      <c r="AY354" s="310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27" t="s">
        <v>1763</v>
      </c>
      <c r="BK354" s="16" t="s">
        <v>1764</v>
      </c>
      <c r="BL354" s="15"/>
      <c r="BM354" s="14" t="s">
        <v>992</v>
      </c>
      <c r="BN354" s="14" t="s">
        <v>1021</v>
      </c>
      <c r="BO354" s="160" t="s">
        <v>1130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20" t="str">
        <f>IF(BN354="","",SUBSTITUTE(BM354," ","")&amp;SUBSTITUTE(BN354," ",""))</f>
        <v>SuperExecução</v>
      </c>
    </row>
    <row r="355" spans="1:72">
      <c r="A355" s="162" t="str">
        <f t="shared" si="64"/>
        <v/>
      </c>
      <c r="B355" s="163"/>
      <c r="C355" s="8" t="str">
        <f>IF(BS_CONTROLE[[#This Row],[DATA]]="","",WEEKNUM(BS_CONTROLE[[#This Row],[DATA]]))</f>
        <v/>
      </c>
      <c r="D355" s="51"/>
      <c r="E355" s="311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29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7" t="str">
        <f>IF(BS_CONTROLE[[#This Row],[Local - Partida]]=0, "-", BS_CONTROLE[[#This Row],[Local - Partida]])</f>
        <v>-</v>
      </c>
      <c r="AL355" s="297" t="str">
        <f>IF(BS_CONTROLE[[#This Row],[Local - Encerramento]]=0, "-", BS_CONTROLE[[#This Row],[Local - Encerramento]])</f>
        <v>-</v>
      </c>
      <c r="AM355" s="297" t="str">
        <f>IF(BS_CONTROLE[[#This Row],[Entre - Estações]]=0, "-", BS_CONTROLE[[#This Row],[Entre - Estações]])</f>
        <v>-</v>
      </c>
      <c r="AN355" s="297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0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1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>
      <c r="A356" s="162" t="str">
        <f t="shared" si="64"/>
        <v/>
      </c>
      <c r="B356" s="163"/>
      <c r="C356" s="8" t="str">
        <f>IF(BS_CONTROLE[[#This Row],[DATA]]="","",WEEKNUM(BS_CONTROLE[[#This Row],[DATA]]))</f>
        <v/>
      </c>
      <c r="D356" s="51"/>
      <c r="E356" s="311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29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7" t="str">
        <f>IF(BS_CONTROLE[[#This Row],[Local - Partida]]=0, "-", BS_CONTROLE[[#This Row],[Local - Partida]])</f>
        <v>-</v>
      </c>
      <c r="AL356" s="297" t="str">
        <f>IF(BS_CONTROLE[[#This Row],[Local - Encerramento]]=0, "-", BS_CONTROLE[[#This Row],[Local - Encerramento]])</f>
        <v>-</v>
      </c>
      <c r="AM356" s="297" t="str">
        <f>IF(BS_CONTROLE[[#This Row],[Entre - Estações]]=0, "-", BS_CONTROLE[[#This Row],[Entre - Estações]])</f>
        <v>-</v>
      </c>
      <c r="AN356" s="297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0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1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>
      <c r="A357" s="162" t="str">
        <f t="shared" si="64"/>
        <v/>
      </c>
      <c r="B357" s="163"/>
      <c r="C357" s="8" t="str">
        <f>IF(BS_CONTROLE[[#This Row],[DATA]]="","",WEEKNUM(BS_CONTROLE[[#This Row],[DATA]]))</f>
        <v/>
      </c>
      <c r="D357" s="51"/>
      <c r="E357" s="311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329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7" t="str">
        <f>IF(BS_CONTROLE[[#This Row],[Local - Partida]]=0, "-", BS_CONTROLE[[#This Row],[Local - Partida]])</f>
        <v>-</v>
      </c>
      <c r="AL357" s="297" t="str">
        <f>IF(BS_CONTROLE[[#This Row],[Local - Encerramento]]=0, "-", BS_CONTROLE[[#This Row],[Local - Encerramento]])</f>
        <v>-</v>
      </c>
      <c r="AM357" s="297" t="str">
        <f>IF(BS_CONTROLE[[#This Row],[Entre - Estações]]=0, "-", BS_CONTROLE[[#This Row],[Entre - Estações]])</f>
        <v>-</v>
      </c>
      <c r="AN357" s="297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0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1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>IF(BN357="","",SUBSTITUTE(BM357," ","")&amp;SUBSTITUTE(BN357," ",""))</f>
        <v/>
      </c>
    </row>
    <row r="358" spans="1:72">
      <c r="A358" s="162" t="str">
        <f t="shared" si="64"/>
        <v/>
      </c>
      <c r="B358" s="163"/>
      <c r="C358" s="8" t="str">
        <f>IF(BS_CONTROLE[[#This Row],[DATA]]="","",WEEKNUM(BS_CONTROLE[[#This Row],[DATA]]))</f>
        <v/>
      </c>
      <c r="D358" s="51"/>
      <c r="E358" s="311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29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7" t="str">
        <f>IF(BS_CONTROLE[[#This Row],[Local - Partida]]=0, "-", BS_CONTROLE[[#This Row],[Local - Partida]])</f>
        <v>-</v>
      </c>
      <c r="AL358" s="297" t="str">
        <f>IF(BS_CONTROLE[[#This Row],[Local - Encerramento]]=0, "-", BS_CONTROLE[[#This Row],[Local - Encerramento]])</f>
        <v>-</v>
      </c>
      <c r="AM358" s="297" t="str">
        <f>IF(BS_CONTROLE[[#This Row],[Entre - Estações]]=0, "-", BS_CONTROLE[[#This Row],[Entre - Estações]])</f>
        <v>-</v>
      </c>
      <c r="AN358" s="297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0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1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>
      <c r="A359" s="162" t="str">
        <f t="shared" si="64"/>
        <v/>
      </c>
      <c r="B359" s="163"/>
      <c r="C359" s="8" t="str">
        <f>IF(BS_CONTROLE[[#This Row],[DATA]]="","",WEEKNUM(BS_CONTROLE[[#This Row],[DATA]]))</f>
        <v/>
      </c>
      <c r="D359" s="51"/>
      <c r="E359" s="312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29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7" t="str">
        <f>IF(BS_CONTROLE[[#This Row],[Local - Partida]]=0, "-", BS_CONTROLE[[#This Row],[Local - Partida]])</f>
        <v>-</v>
      </c>
      <c r="AL359" s="297" t="str">
        <f>IF(BS_CONTROLE[[#This Row],[Local - Encerramento]]=0, "-", BS_CONTROLE[[#This Row],[Local - Encerramento]])</f>
        <v>-</v>
      </c>
      <c r="AM359" s="297" t="str">
        <f>IF(BS_CONTROLE[[#This Row],[Entre - Estações]]=0, "-", BS_CONTROLE[[#This Row],[Entre - Estações]])</f>
        <v>-</v>
      </c>
      <c r="AN359" s="297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0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1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>
      <c r="A360" s="162" t="str">
        <f t="shared" si="64"/>
        <v>V66</v>
      </c>
      <c r="B360" s="163"/>
      <c r="C360" s="8" t="str">
        <f>IF(BS_CONTROLE[[#This Row],[DATA]]="","",WEEKNUM(BS_CONTROLE[[#This Row],[DATA]]))</f>
        <v/>
      </c>
      <c r="D360" s="51" t="s">
        <v>788</v>
      </c>
      <c r="E360" s="311">
        <v>462</v>
      </c>
      <c r="F360" s="167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9" t="s">
        <v>245</v>
      </c>
      <c r="N360" s="199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84" t="s">
        <v>14</v>
      </c>
      <c r="T360" s="284" t="s">
        <v>185</v>
      </c>
      <c r="U360" s="80" t="s">
        <v>184</v>
      </c>
      <c r="V360" s="294" t="s">
        <v>1321</v>
      </c>
      <c r="W360" s="329" t="s">
        <v>1473</v>
      </c>
      <c r="X360" s="51" t="s">
        <v>972</v>
      </c>
      <c r="Y360" s="153" t="s">
        <v>975</v>
      </c>
      <c r="Z360" s="153"/>
      <c r="AA360" s="143">
        <v>1</v>
      </c>
      <c r="AB360" s="70" t="s">
        <v>964</v>
      </c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7" t="str">
        <f>IF(BS_CONTROLE[[#This Row],[Local - Partida]]=0, "-", BS_CONTROLE[[#This Row],[Local - Partida]])</f>
        <v>TID</v>
      </c>
      <c r="AL360" s="297" t="str">
        <f>IF(BS_CONTROLE[[#This Row],[Local - Encerramento]]=0, "-", BS_CONTROLE[[#This Row],[Local - Encerramento]])</f>
        <v>TID</v>
      </c>
      <c r="AM360" s="297" t="str">
        <f>IF(BS_CONTROLE[[#This Row],[Entre - Estações]]=0, "-", BS_CONTROLE[[#This Row],[Entre - Estações]])</f>
        <v>TCE-TID</v>
      </c>
      <c r="AN360" s="297" t="str">
        <f>IF(BS_CONTROLE[[#This Row],[SB]]=0, "-", BS_CONTROLE[[#This Row],[SB]])</f>
        <v>TCE177</v>
      </c>
      <c r="AO360" s="280">
        <f>IF(BS_CONTROLE[[#This Row],[SUB]]=0, "-", BS_CONTROLE[[#This Row],[SUB]])</f>
        <v>74</v>
      </c>
      <c r="AP360" s="281">
        <f>IF(BS_CONTROLE[[#This Row],[KM - Inicio]]=0, "-", BS_CONTROLE[[#This Row],[KM - Inicio]])</f>
        <v>171.11500000000001</v>
      </c>
      <c r="AQ360" s="281">
        <f>IF(BS_CONTROLE[[#This Row],[KM - Fim]]=0, "-", BS_CONTROLE[[#This Row],[KM - Fim]])</f>
        <v>173.5</v>
      </c>
      <c r="AR360" s="237"/>
      <c r="AS360" s="237"/>
      <c r="AT360" s="237"/>
      <c r="AU360" s="237"/>
      <c r="AV360" s="237"/>
      <c r="AW360" s="237"/>
      <c r="AX360" s="38"/>
      <c r="AY360" s="310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82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27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>
      <c r="A361" s="162" t="str">
        <f t="shared" si="64"/>
        <v/>
      </c>
      <c r="B361" s="163"/>
      <c r="C361" s="8" t="str">
        <f>IF(BS_CONTROLE[[#This Row],[DATA]]="","",WEEKNUM(BS_CONTROLE[[#This Row],[DATA]]))</f>
        <v/>
      </c>
      <c r="D361" s="51"/>
      <c r="E361" s="311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329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7" t="str">
        <f>IF(BS_CONTROLE[[#This Row],[Local - Partida]]=0, "-", BS_CONTROLE[[#This Row],[Local - Partida]])</f>
        <v>-</v>
      </c>
      <c r="AL361" s="297" t="str">
        <f>IF(BS_CONTROLE[[#This Row],[Local - Encerramento]]=0, "-", BS_CONTROLE[[#This Row],[Local - Encerramento]])</f>
        <v>-</v>
      </c>
      <c r="AM361" s="297" t="str">
        <f>IF(BS_CONTROLE[[#This Row],[Entre - Estações]]=0, "-", BS_CONTROLE[[#This Row],[Entre - Estações]])</f>
        <v>-</v>
      </c>
      <c r="AN361" s="297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0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1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>IF(BN361="","",SUBSTITUTE(BM361," ","")&amp;SUBSTITUTE(BN361," ",""))</f>
        <v/>
      </c>
    </row>
    <row r="362" spans="1:72">
      <c r="A362" s="162" t="str">
        <f t="shared" si="64"/>
        <v/>
      </c>
      <c r="B362" s="163"/>
      <c r="C362" s="8"/>
      <c r="D362" s="51"/>
      <c r="E362" s="311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29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7" t="str">
        <f>IF(BS_CONTROLE[[#This Row],[Local - Partida]]=0, "-", BS_CONTROLE[[#This Row],[Local - Partida]])</f>
        <v>-</v>
      </c>
      <c r="AL362" s="297" t="str">
        <f>IF(BS_CONTROLE[[#This Row],[Local - Encerramento]]=0, "-", BS_CONTROLE[[#This Row],[Local - Encerramento]])</f>
        <v>-</v>
      </c>
      <c r="AM362" s="297" t="str">
        <f>IF(BS_CONTROLE[[#This Row],[Entre - Estações]]=0, "-", BS_CONTROLE[[#This Row],[Entre - Estações]])</f>
        <v>-</v>
      </c>
      <c r="AN362" s="297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0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1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>
      <c r="A363" s="162" t="str">
        <f>D363&amp;B363</f>
        <v>W5046044</v>
      </c>
      <c r="B363" s="163">
        <v>46044</v>
      </c>
      <c r="C363" s="8">
        <f>IF(BS_CONTROLE[[#This Row],[DATA]]="","",WEEKNUM(BS_CONTROLE[[#This Row],[DATA]]))</f>
        <v>4</v>
      </c>
      <c r="D363" s="51" t="s">
        <v>838</v>
      </c>
      <c r="E363" s="311"/>
      <c r="F363" s="167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9" t="s">
        <v>255</v>
      </c>
      <c r="N363" s="199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84" t="s">
        <v>14</v>
      </c>
      <c r="T363" s="284" t="s">
        <v>185</v>
      </c>
      <c r="U363" s="80" t="s">
        <v>184</v>
      </c>
      <c r="V363" s="294" t="s">
        <v>1321</v>
      </c>
      <c r="W363" s="329" t="s">
        <v>1722</v>
      </c>
      <c r="X363" s="51" t="s">
        <v>972</v>
      </c>
      <c r="Y363" s="153" t="s">
        <v>975</v>
      </c>
      <c r="Z363" s="153"/>
      <c r="AA363" s="143" t="s">
        <v>1655</v>
      </c>
      <c r="AB363" s="70" t="s">
        <v>964</v>
      </c>
      <c r="AC363" s="70"/>
      <c r="AD363" s="168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7" t="str">
        <f>IF(BS_CONTROLE[[#This Row],[Local - Partida]]=0, "-", BS_CONTROLE[[#This Row],[Local - Partida]])</f>
        <v>TCS</v>
      </c>
      <c r="AL363" s="297" t="str">
        <f>IF(BS_CONTROLE[[#This Row],[Local - Encerramento]]=0, "-", BS_CONTROLE[[#This Row],[Local - Encerramento]])</f>
        <v>TCS</v>
      </c>
      <c r="AM363" s="297" t="str">
        <f>IF(BS_CONTROLE[[#This Row],[Entre - Estações]]=0, "-", BS_CONTROLE[[#This Row],[Entre - Estações]])</f>
        <v>TVI-TJA</v>
      </c>
      <c r="AN363" s="297">
        <f>IF(BS_CONTROLE[[#This Row],[SB]]=0, "-", BS_CONTROLE[[#This Row],[SB]])</f>
        <v>239251</v>
      </c>
      <c r="AO363" s="280">
        <f>IF(BS_CONTROLE[[#This Row],[SUB]]=0, "-", BS_CONTROLE[[#This Row],[SUB]])</f>
        <v>74</v>
      </c>
      <c r="AP363" s="281">
        <f>IF(BS_CONTROLE[[#This Row],[KM - Inicio]]=0, "-", BS_CONTROLE[[#This Row],[KM - Inicio]])</f>
        <v>249.5</v>
      </c>
      <c r="AQ363" s="281">
        <f>IF(BS_CONTROLE[[#This Row],[KM - Fim]]=0, "-", BS_CONTROLE[[#This Row],[KM - Fim]])</f>
        <v>249</v>
      </c>
      <c r="AR363" s="237">
        <v>0.44513888888888886</v>
      </c>
      <c r="AS363" s="237">
        <v>0.55208333333333337</v>
      </c>
      <c r="AT363" s="237">
        <v>0.67777777777777781</v>
      </c>
      <c r="AU363" s="237"/>
      <c r="AV363" s="237"/>
      <c r="AW363" s="237"/>
      <c r="AX363" s="38"/>
      <c r="AY363" s="310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82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27" t="s">
        <v>1765</v>
      </c>
      <c r="BK363" s="16" t="s">
        <v>1766</v>
      </c>
      <c r="BL363" s="15"/>
      <c r="BM363" s="14" t="s">
        <v>996</v>
      </c>
      <c r="BN363" s="14" t="s">
        <v>996</v>
      </c>
      <c r="BO363" s="160" t="s">
        <v>996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20" t="str">
        <f>IF(BN363="","",SUBSTITUTE(BM363," ","")&amp;SUBSTITUTE(BN363," ",""))</f>
        <v>OKOK</v>
      </c>
    </row>
    <row r="364" spans="1:72" ht="34.5">
      <c r="A364" s="162" t="str">
        <f t="shared" si="64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11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29" t="s">
        <v>1767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7" t="str">
        <f>IF(BS_CONTROLE[[#This Row],[Local - Partida]]=0, "-", BS_CONTROLE[[#This Row],[Local - Partida]])</f>
        <v>PPR</v>
      </c>
      <c r="AL364" s="297" t="str">
        <f>IF(BS_CONTROLE[[#This Row],[Local - Encerramento]]=0, "-", BS_CONTROLE[[#This Row],[Local - Encerramento]])</f>
        <v>PIT</v>
      </c>
      <c r="AM364" s="297" t="str">
        <f>IF(BS_CONTROLE[[#This Row],[Entre - Estações]]=0, "-", BS_CONTROLE[[#This Row],[Entre - Estações]])</f>
        <v>PPR-PIT</v>
      </c>
      <c r="AN364" s="297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>
        <v>0</v>
      </c>
      <c r="AS364" s="237">
        <v>0</v>
      </c>
      <c r="AT364" s="237">
        <v>0</v>
      </c>
      <c r="AU364" s="237"/>
      <c r="AV364" s="237"/>
      <c r="AW364" s="237"/>
      <c r="AX364" s="38"/>
      <c r="AY364" s="310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27" t="s">
        <v>1768</v>
      </c>
      <c r="BK364" s="327" t="s">
        <v>1769</v>
      </c>
      <c r="BL364" s="15"/>
      <c r="BM364" s="14" t="s">
        <v>987</v>
      </c>
      <c r="BN364" s="14" t="s">
        <v>1007</v>
      </c>
      <c r="BO364" s="160" t="s">
        <v>1074</v>
      </c>
      <c r="BP364" s="327" t="s">
        <v>1769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>MecânicaLocomotiva</v>
      </c>
    </row>
    <row r="365" spans="1:72">
      <c r="A365" s="162" t="str">
        <f t="shared" si="64"/>
        <v/>
      </c>
      <c r="B365" s="163"/>
      <c r="C365" s="8"/>
      <c r="D365" s="51"/>
      <c r="E365" s="311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329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7" t="str">
        <f>IF(BS_CONTROLE[[#This Row],[Local - Partida]]=0, "-", BS_CONTROLE[[#This Row],[Local - Partida]])</f>
        <v>-</v>
      </c>
      <c r="AL365" s="297" t="str">
        <f>IF(BS_CONTROLE[[#This Row],[Local - Encerramento]]=0, "-", BS_CONTROLE[[#This Row],[Local - Encerramento]])</f>
        <v>-</v>
      </c>
      <c r="AM365" s="297" t="str">
        <f>IF(BS_CONTROLE[[#This Row],[Entre - Estações]]=0, "-", BS_CONTROLE[[#This Row],[Entre - Estações]])</f>
        <v>-</v>
      </c>
      <c r="AN365" s="297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0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1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>
      <c r="A366" s="162" t="str">
        <f t="shared" si="64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11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29" t="s">
        <v>1737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7" t="str">
        <f>IF(BS_CONTROLE[[#This Row],[Local - Partida]]=0, "-", BS_CONTROLE[[#This Row],[Local - Partida]])</f>
        <v>PARPPG</v>
      </c>
      <c r="AL366" s="297" t="str">
        <f>IF(BS_CONTROLE[[#This Row],[Local - Encerramento]]=0, "-", BS_CONTROLE[[#This Row],[Local - Encerramento]])</f>
        <v>-</v>
      </c>
      <c r="AM366" s="297" t="str">
        <f>IF(BS_CONTROLE[[#This Row],[Entre - Estações]]=0, "-", BS_CONTROLE[[#This Row],[Entre - Estações]])</f>
        <v>PAR-PPG</v>
      </c>
      <c r="AN366" s="297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>
        <v>0.34305555555555556</v>
      </c>
      <c r="AS366" s="237">
        <v>0</v>
      </c>
      <c r="AT366" s="237">
        <v>4.1666666666666664E-2</v>
      </c>
      <c r="AU366" s="237"/>
      <c r="AV366" s="237"/>
      <c r="AW366" s="237"/>
      <c r="AX366" s="38"/>
      <c r="AY366" s="310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27" t="s">
        <v>1770</v>
      </c>
      <c r="BK366" s="327" t="s">
        <v>1770</v>
      </c>
      <c r="BL366" s="15"/>
      <c r="BM366" s="14" t="s">
        <v>996</v>
      </c>
      <c r="BN366" s="14" t="s">
        <v>996</v>
      </c>
      <c r="BO366" s="160" t="s">
        <v>996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20" t="str">
        <f>IF(BN366="","",SUBSTITUTE(BM366," ","")&amp;SUBSTITUTE(BN366," ",""))</f>
        <v>OKOK</v>
      </c>
    </row>
    <row r="367" spans="1:72">
      <c r="A367" s="162" t="str">
        <f t="shared" si="64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11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29" t="s">
        <v>1309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7" t="str">
        <f>IF(BS_CONTROLE[[#This Row],[Local - Partida]]=0, "-", BS_CONTROLE[[#This Row],[Local - Partida]])</f>
        <v>PNN2</v>
      </c>
      <c r="AL367" s="297" t="str">
        <f>IF(BS_CONTROLE[[#This Row],[Local - Encerramento]]=0, "-", BS_CONTROLE[[#This Row],[Local - Encerramento]])</f>
        <v>PNN2</v>
      </c>
      <c r="AM367" s="297" t="str">
        <f>IF(BS_CONTROLE[[#This Row],[Entre - Estações]]=0, "-", BS_CONTROLE[[#This Row],[Entre - Estações]])</f>
        <v>PNN-PCB</v>
      </c>
      <c r="AN367" s="297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>
        <v>0.39097222222222222</v>
      </c>
      <c r="AS367" s="237">
        <v>0.39583333333333331</v>
      </c>
      <c r="AT367" s="237">
        <v>0.64583333333333337</v>
      </c>
      <c r="AU367" s="237"/>
      <c r="AV367" s="237"/>
      <c r="AW367" s="237"/>
      <c r="AX367" s="38"/>
      <c r="AY367" s="310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27" t="s">
        <v>1771</v>
      </c>
      <c r="BK367" s="327" t="s">
        <v>1771</v>
      </c>
      <c r="BL367" s="15"/>
      <c r="BM367" s="14" t="s">
        <v>996</v>
      </c>
      <c r="BN367" s="14" t="s">
        <v>996</v>
      </c>
      <c r="BO367" s="160" t="s">
        <v>996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20" t="str">
        <f>IF(BN367="","",SUBSTITUTE(BM367," ","")&amp;SUBSTITUTE(BN367," ",""))</f>
        <v>OKOK</v>
      </c>
    </row>
    <row r="368" spans="1:72">
      <c r="A368" s="162" t="str">
        <f t="shared" si="64"/>
        <v>E1446044</v>
      </c>
      <c r="B368" s="163">
        <v>46044</v>
      </c>
      <c r="C368" s="8"/>
      <c r="D368" s="51" t="s">
        <v>748</v>
      </c>
      <c r="E368" s="311">
        <v>469</v>
      </c>
      <c r="F368" s="167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94" t="s">
        <v>1443</v>
      </c>
      <c r="W368" s="329" t="s">
        <v>1772</v>
      </c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7" t="str">
        <f>IF(BS_CONTROLE[[#This Row],[Local - Partida]]=0, "-", BS_CONTROLE[[#This Row],[Local - Partida]])</f>
        <v>POV</v>
      </c>
      <c r="AL368" s="297" t="str">
        <f>IF(BS_CONTROLE[[#This Row],[Local - Encerramento]]=0, "-", BS_CONTROLE[[#This Row],[Local - Encerramento]])</f>
        <v>PUR</v>
      </c>
      <c r="AM368" s="297" t="str">
        <f>IF(BS_CONTROLE[[#This Row],[Entre - Estações]]=0, "-", BS_CONTROLE[[#This Row],[Entre - Estações]])</f>
        <v>POV-PJA</v>
      </c>
      <c r="AN368" s="297" t="str">
        <f>IF(BS_CONTROLE[[#This Row],[SB]]=0, "-", BS_CONTROLE[[#This Row],[SB]])</f>
        <v>POVPJA</v>
      </c>
      <c r="AO368" s="280">
        <f>IF(BS_CONTROLE[[#This Row],[SUB]]=0, "-", BS_CONTROLE[[#This Row],[SUB]])</f>
        <v>101</v>
      </c>
      <c r="AP368" s="281">
        <f>IF(BS_CONTROLE[[#This Row],[KM - Inicio]]=0, "-", BS_CONTROLE[[#This Row],[KM - Inicio]])</f>
        <v>1524</v>
      </c>
      <c r="AQ368" s="281">
        <f>IF(BS_CONTROLE[[#This Row],[KM - Fim]]=0, "-", BS_CONTROLE[[#This Row],[KM - Fim]])</f>
        <v>1290</v>
      </c>
      <c r="AR368" s="237">
        <v>0.64166666666666672</v>
      </c>
      <c r="AS368" s="237">
        <v>0</v>
      </c>
      <c r="AT368" s="237">
        <v>4.1666666666666664E-2</v>
      </c>
      <c r="AU368" s="237"/>
      <c r="AV368" s="237"/>
      <c r="AW368" s="237"/>
      <c r="AX368" s="38"/>
      <c r="AY368" s="310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82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27" t="s">
        <v>1773</v>
      </c>
      <c r="BK368" s="327" t="s">
        <v>1774</v>
      </c>
      <c r="BL368" s="15"/>
      <c r="BM368" s="14" t="s">
        <v>996</v>
      </c>
      <c r="BN368" s="14" t="s">
        <v>996</v>
      </c>
      <c r="BO368" s="14" t="s">
        <v>996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20" t="str">
        <f>IF(BN368="","",SUBSTITUTE(BM368," ","")&amp;SUBSTITUTE(BN368," ",""))</f>
        <v>OKOK</v>
      </c>
    </row>
    <row r="369" spans="1:72">
      <c r="A369" s="162" t="str">
        <f t="shared" si="64"/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11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29" t="s">
        <v>1775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7" t="str">
        <f>IF(BS_CONTROLE[[#This Row],[Local - Partida]]=0, "-", BS_CONTROLE[[#This Row],[Local - Partida]])</f>
        <v>ZFH2</v>
      </c>
      <c r="AL369" s="297" t="str">
        <f>IF(BS_CONTROLE[[#This Row],[Local - Encerramento]]=0, "-", BS_CONTROLE[[#This Row],[Local - Encerramento]])</f>
        <v>ZIQ</v>
      </c>
      <c r="AM369" s="297" t="str">
        <f>IF(BS_CONTROLE[[#This Row],[Entre - Estações]]=0, "-", BS_CONTROLE[[#This Row],[Entre - Estações]])</f>
        <v>ZQY-ZFH</v>
      </c>
      <c r="AN369" s="297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>
        <v>0</v>
      </c>
      <c r="AS369" s="237">
        <v>0</v>
      </c>
      <c r="AT369" s="237">
        <v>0</v>
      </c>
      <c r="AU369" s="237"/>
      <c r="AV369" s="237"/>
      <c r="AW369" s="237"/>
      <c r="AX369" s="38"/>
      <c r="AY369" s="310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27" t="s">
        <v>1776</v>
      </c>
      <c r="BK369" s="327" t="s">
        <v>1776</v>
      </c>
      <c r="BL369" s="15"/>
      <c r="BM369" s="14" t="s">
        <v>988</v>
      </c>
      <c r="BN369" s="14" t="s">
        <v>1018</v>
      </c>
      <c r="BO369" s="160" t="s">
        <v>1096</v>
      </c>
      <c r="BP369" s="327" t="s">
        <v>1776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>MecanizaçãoAtivos</v>
      </c>
    </row>
    <row r="370" spans="1:72">
      <c r="A370" s="162" t="str">
        <f t="shared" si="64"/>
        <v/>
      </c>
      <c r="B370" s="163"/>
      <c r="C370" s="8" t="str">
        <f>IF(BS_CONTROLE[[#This Row],[DATA]]="","",WEEKNUM(BS_CONTROLE[[#This Row],[DATA]]))</f>
        <v/>
      </c>
      <c r="D370" s="51"/>
      <c r="E370" s="311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329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7" t="str">
        <f>IF(BS_CONTROLE[[#This Row],[Local - Partida]]=0, "-", BS_CONTROLE[[#This Row],[Local - Partida]])</f>
        <v>-</v>
      </c>
      <c r="AL370" s="297" t="str">
        <f>IF(BS_CONTROLE[[#This Row],[Local - Encerramento]]=0, "-", BS_CONTROLE[[#This Row],[Local - Encerramento]])</f>
        <v>-</v>
      </c>
      <c r="AM370" s="297" t="str">
        <f>IF(BS_CONTROLE[[#This Row],[Entre - Estações]]=0, "-", BS_CONTROLE[[#This Row],[Entre - Estações]])</f>
        <v>-</v>
      </c>
      <c r="AN370" s="297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0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1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>
      <c r="A371" s="162" t="str">
        <f t="shared" si="64"/>
        <v/>
      </c>
      <c r="B371" s="163"/>
      <c r="C371" s="8" t="str">
        <f>IF(BS_CONTROLE[[#This Row],[DATA]]="","",WEEKNUM(BS_CONTROLE[[#This Row],[DATA]]))</f>
        <v/>
      </c>
      <c r="D371" s="51"/>
      <c r="E371" s="311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329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7" t="str">
        <f>IF(BS_CONTROLE[[#This Row],[Local - Partida]]=0, "-", BS_CONTROLE[[#This Row],[Local - Partida]])</f>
        <v>-</v>
      </c>
      <c r="AL371" s="297" t="str">
        <f>IF(BS_CONTROLE[[#This Row],[Local - Encerramento]]=0, "-", BS_CONTROLE[[#This Row],[Local - Encerramento]])</f>
        <v>-</v>
      </c>
      <c r="AM371" s="297" t="str">
        <f>IF(BS_CONTROLE[[#This Row],[Entre - Estações]]=0, "-", BS_CONTROLE[[#This Row],[Entre - Estações]])</f>
        <v>-</v>
      </c>
      <c r="AN371" s="297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0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1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>
      <c r="A372" s="162" t="str">
        <f t="shared" si="64"/>
        <v/>
      </c>
      <c r="B372" s="163"/>
      <c r="C372" s="8" t="str">
        <f>IF(BS_CONTROLE[[#This Row],[DATA]]="","",WEEKNUM(BS_CONTROLE[[#This Row],[DATA]]))</f>
        <v/>
      </c>
      <c r="D372" s="51"/>
      <c r="E372" s="312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329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7" t="str">
        <f>IF(BS_CONTROLE[[#This Row],[Local - Partida]]=0, "-", BS_CONTROLE[[#This Row],[Local - Partida]])</f>
        <v>-</v>
      </c>
      <c r="AL372" s="297" t="str">
        <f>IF(BS_CONTROLE[[#This Row],[Local - Encerramento]]=0, "-", BS_CONTROLE[[#This Row],[Local - Encerramento]])</f>
        <v>-</v>
      </c>
      <c r="AM372" s="297" t="str">
        <f>IF(BS_CONTROLE[[#This Row],[Entre - Estações]]=0, "-", BS_CONTROLE[[#This Row],[Entre - Estações]])</f>
        <v>-</v>
      </c>
      <c r="AN372" s="297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0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1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>
      <c r="A373" s="162" t="str">
        <f t="shared" si="64"/>
        <v>V8646045</v>
      </c>
      <c r="B373" s="163">
        <v>46045</v>
      </c>
      <c r="C373" s="8">
        <f>IF(BS_CONTROLE[[#This Row],[DATA]]="","",WEEKNUM(BS_CONTROLE[[#This Row],[DATA]]))</f>
        <v>4</v>
      </c>
      <c r="D373" s="51" t="s">
        <v>813</v>
      </c>
      <c r="E373" s="311">
        <v>474</v>
      </c>
      <c r="F373" s="167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/>
      <c r="Q373" s="83"/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94" t="s">
        <v>1262</v>
      </c>
      <c r="W373" s="329" t="s">
        <v>1229</v>
      </c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7" t="str">
        <f>IF(BS_CONTROLE[[#This Row],[Local - Partida]]=0, "-", BS_CONTROLE[[#This Row],[Local - Partida]])</f>
        <v>TIQ</v>
      </c>
      <c r="AL373" s="297" t="str">
        <f>IF(BS_CONTROLE[[#This Row],[Local - Encerramento]]=0, "-", BS_CONTROLE[[#This Row],[Local - Encerramento]])</f>
        <v>TSF</v>
      </c>
      <c r="AM373" s="297" t="str">
        <f>IF(BS_CONTROLE[[#This Row],[Entre - Estações]]=0, "-", BS_CONTROLE[[#This Row],[Entre - Estações]])</f>
        <v>TAL-TSF</v>
      </c>
      <c r="AN373" s="297" t="str">
        <f>IF(BS_CONTROLE[[#This Row],[SB]]=0, "-", BS_CONTROLE[[#This Row],[SB]])</f>
        <v>710TSF</v>
      </c>
      <c r="AO373" s="280">
        <f>IF(BS_CONTROLE[[#This Row],[SUB]]=0, "-", BS_CONTROLE[[#This Row],[SUB]])</f>
        <v>98</v>
      </c>
      <c r="AP373" s="281">
        <f>IF(BS_CONTROLE[[#This Row],[KM - Inicio]]=0, "-", BS_CONTROLE[[#This Row],[KM - Inicio]])</f>
        <v>712.75</v>
      </c>
      <c r="AQ373" s="281">
        <f>IF(BS_CONTROLE[[#This Row],[KM - Fim]]=0, "-", BS_CONTROLE[[#This Row],[KM - Fim]])</f>
        <v>716</v>
      </c>
      <c r="AR373" s="237">
        <v>0.36527777777777776</v>
      </c>
      <c r="AS373" s="237"/>
      <c r="AT373" s="237"/>
      <c r="AU373" s="237"/>
      <c r="AV373" s="237"/>
      <c r="AW373" s="237"/>
      <c r="AX373" s="38"/>
      <c r="AY373" s="310">
        <f>IF(D373="","*",IFERROR(IF(ISODD(COUNT(AS373:AX373)),"ERRO",SUM((AT373-AS373),(AV373-AU373),(AX373-AW373))),"ERRO"))</f>
        <v>0</v>
      </c>
      <c r="AZ373" s="13"/>
      <c r="BA373" s="71"/>
      <c r="BB373" s="10" t="str">
        <f>IFERROR(_xlfn.XLOOKUP(AI373, BS_ATIVIDADE[ATIVIDADE],BS_ATIVIDADE[UNIDADE] ), "*")</f>
        <v>M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82" t="str">
        <f>IF(BS_CONTROLE[[#This Row],[Responsavel pelo boletim]]=0, "-", BS_CONTROLE[[#This Row],[Responsavel pelo boletim]])</f>
        <v>Saulo</v>
      </c>
      <c r="BG373" s="15"/>
      <c r="BH373" s="16">
        <v>1</v>
      </c>
      <c r="BI373" s="16"/>
      <c r="BJ373" s="327" t="s">
        <v>1777</v>
      </c>
      <c r="BK373" s="16"/>
      <c r="BL373" s="15"/>
      <c r="BM373" s="14"/>
      <c r="BN373" s="14"/>
      <c r="BO373" s="160"/>
      <c r="BP373" s="17"/>
      <c r="BQ373" s="12" t="e">
        <f>IF(AND(BR373&lt;1,BS373&lt;1),"Produção e Intervalo",IF(BR373&lt;1,"Intervalo",IF(BS373&lt;1,"Produção","Aderente")))</f>
        <v>#DIV/0!</v>
      </c>
      <c r="BR373" s="18" t="e">
        <f>IF(OR(B373="",F373=""),"*",AY373/P373)</f>
        <v>#DIV/0!</v>
      </c>
      <c r="BS373" s="18" t="e">
        <f>IF(OR(B373="",F373=""),"*",BA373/Q373)</f>
        <v>#DIV/0!</v>
      </c>
      <c r="BT373" s="220" t="str">
        <f>IF(BN373="","",SUBSTITUTE(BM373," ","")&amp;SUBSTITUTE(BN373," ",""))</f>
        <v/>
      </c>
    </row>
    <row r="374" spans="1:72">
      <c r="A374" s="162" t="str">
        <f t="shared" si="64"/>
        <v>A6046045</v>
      </c>
      <c r="B374" s="163">
        <v>46045</v>
      </c>
      <c r="C374" s="8">
        <f>IF(BS_CONTROLE[[#This Row],[DATA]]="","",WEEKNUM(BS_CONTROLE[[#This Row],[DATA]]))</f>
        <v>4</v>
      </c>
      <c r="D374" s="51" t="s">
        <v>705</v>
      </c>
      <c r="E374" s="311">
        <v>475</v>
      </c>
      <c r="F374" s="167" t="s">
        <v>631</v>
      </c>
      <c r="G374" s="9" t="str">
        <f>IF(D374="","*",VLOOKUP(F374,BS_ATIVIDADE[#All],3,FALSE))</f>
        <v>DETECÇÃO</v>
      </c>
      <c r="H374" s="142" t="s">
        <v>1778</v>
      </c>
      <c r="I374" s="142" t="s">
        <v>66</v>
      </c>
      <c r="J374" s="37">
        <v>98</v>
      </c>
      <c r="K374" s="37">
        <v>751.9</v>
      </c>
      <c r="L374" s="83">
        <v>688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94" t="s">
        <v>1779</v>
      </c>
      <c r="W374" s="329" t="s">
        <v>1290</v>
      </c>
      <c r="X374" s="51" t="s">
        <v>972</v>
      </c>
      <c r="Y374" s="153" t="s">
        <v>975</v>
      </c>
      <c r="Z374" s="153"/>
      <c r="AA374" s="143">
        <v>1</v>
      </c>
      <c r="AB374" s="70" t="s">
        <v>964</v>
      </c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97" t="str">
        <f>IF(BS_CONTROLE[[#This Row],[Local - Partida]]=0, "-", BS_CONTROLE[[#This Row],[Local - Partida]])</f>
        <v>TEX</v>
      </c>
      <c r="AL374" s="297" t="str">
        <f>IF(BS_CONTROLE[[#This Row],[Local - Encerramento]]=0, "-", BS_CONTROLE[[#This Row],[Local - Encerramento]])</f>
        <v>TAL</v>
      </c>
      <c r="AM374" s="297" t="str">
        <f>IF(BS_CONTROLE[[#This Row],[Entre - Estações]]=0, "-", BS_CONTROLE[[#This Row],[Entre - Estações]])</f>
        <v>TSF-TRO</v>
      </c>
      <c r="AN374" s="297" t="str">
        <f>IF(BS_CONTROLE[[#This Row],[SB]]=0, "-", BS_CONTROLE[[#This Row],[SB]])</f>
        <v>TEX1</v>
      </c>
      <c r="AO374" s="280">
        <f>IF(BS_CONTROLE[[#This Row],[SUB]]=0, "-", BS_CONTROLE[[#This Row],[SUB]])</f>
        <v>98</v>
      </c>
      <c r="AP374" s="281">
        <f>IF(BS_CONTROLE[[#This Row],[KM - Inicio]]=0, "-", BS_CONTROLE[[#This Row],[KM - Inicio]])</f>
        <v>751.9</v>
      </c>
      <c r="AQ374" s="281">
        <f>IF(BS_CONTROLE[[#This Row],[KM - Fim]]=0, "-", BS_CONTROLE[[#This Row],[KM - Fim]])</f>
        <v>688</v>
      </c>
      <c r="AR374" s="237">
        <v>0</v>
      </c>
      <c r="AS374" s="237">
        <v>0</v>
      </c>
      <c r="AT374" s="237">
        <v>0</v>
      </c>
      <c r="AU374" s="237"/>
      <c r="AV374" s="237"/>
      <c r="AW374" s="237"/>
      <c r="AX374" s="38"/>
      <c r="AY374" s="310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82" t="str">
        <f>IF(BS_CONTROLE[[#This Row],[Responsavel pelo boletim]]=0, "-", BS_CONTROLE[[#This Row],[Responsavel pelo boletim]])</f>
        <v>Cleyton</v>
      </c>
      <c r="BG374" s="15"/>
      <c r="BH374" s="16"/>
      <c r="BI374" s="16"/>
      <c r="BJ374" s="327" t="s">
        <v>1768</v>
      </c>
      <c r="BK374" s="16"/>
      <c r="BL374" s="15"/>
      <c r="BM374" s="14" t="s">
        <v>988</v>
      </c>
      <c r="BN374" s="14" t="s">
        <v>1008</v>
      </c>
      <c r="BO374" s="160" t="s">
        <v>1075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20" t="str">
        <f>IF(BN374="","",SUBSTITUTE(BM374," ","")&amp;SUBSTITUTE(BN374," ",""))</f>
        <v>MecanizaçãoOperação</v>
      </c>
    </row>
    <row r="375" spans="1:72">
      <c r="A375" s="162" t="str">
        <f t="shared" si="64"/>
        <v>W7046045</v>
      </c>
      <c r="B375" s="163">
        <v>46045</v>
      </c>
      <c r="C375" s="8">
        <f>IF(BS_CONTROLE[[#This Row],[DATA]]="","",WEEKNUM(BS_CONTROLE[[#This Row],[DATA]]))</f>
        <v>4</v>
      </c>
      <c r="D375" s="51" t="s">
        <v>847</v>
      </c>
      <c r="E375" s="311">
        <v>476</v>
      </c>
      <c r="F375" s="167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94" t="s">
        <v>1337</v>
      </c>
      <c r="W375" s="329" t="s">
        <v>1780</v>
      </c>
      <c r="X375" s="51" t="s">
        <v>972</v>
      </c>
      <c r="Y375" s="153" t="s">
        <v>975</v>
      </c>
      <c r="Z375" s="153"/>
      <c r="AA375" s="143">
        <v>2</v>
      </c>
      <c r="AB375" s="70" t="s">
        <v>969</v>
      </c>
      <c r="AC375" s="70"/>
      <c r="AD375" s="168">
        <v>0.29166666666666669</v>
      </c>
      <c r="AE375" s="83"/>
      <c r="AF375" s="83"/>
      <c r="AG375" s="83"/>
      <c r="AH375" s="48"/>
      <c r="AI375" s="141" t="str">
        <f>IF(BS_CONTROLE[[#This Row],[Atividade]]=0, "-", BS_CONTROLE[[#This Row],[Atividade]])</f>
        <v>PDM - PEDRA - DESCARGA</v>
      </c>
      <c r="AJ375" s="9" t="str">
        <f>IF(D375="","*",VLOOKUP(AI375,BS_ATIVIDADE[#Data],3,FALSE))</f>
        <v>PEDRA</v>
      </c>
      <c r="AK375" s="297" t="str">
        <f>IF(BS_CONTROLE[[#This Row],[Local - Partida]]=0, "-", BS_CONTROLE[[#This Row],[Local - Partida]])</f>
        <v>TIQ</v>
      </c>
      <c r="AL375" s="297" t="str">
        <f>IF(BS_CONTROLE[[#This Row],[Local - Encerramento]]=0, "-", BS_CONTROLE[[#This Row],[Local - Encerramento]])</f>
        <v>TGR2</v>
      </c>
      <c r="AM375" s="297" t="str">
        <f>IF(BS_CONTROLE[[#This Row],[Entre - Estações]]=0, "-", BS_CONTROLE[[#This Row],[Entre - Estações]])</f>
        <v>TAL-TSF</v>
      </c>
      <c r="AN375" s="297" t="str">
        <f>IF(BS_CONTROLE[[#This Row],[SB]]=0, "-", BS_CONTROLE[[#This Row],[SB]])</f>
        <v>TAL699</v>
      </c>
      <c r="AO375" s="280">
        <f>IF(BS_CONTROLE[[#This Row],[SUB]]=0, "-", BS_CONTROLE[[#This Row],[SUB]])</f>
        <v>98</v>
      </c>
      <c r="AP375" s="281">
        <f>IF(BS_CONTROLE[[#This Row],[KM - Inicio]]=0, "-", BS_CONTROLE[[#This Row],[KM - Inicio]])</f>
        <v>695</v>
      </c>
      <c r="AQ375" s="281">
        <f>IF(BS_CONTROLE[[#This Row],[KM - Fim]]=0, "-", BS_CONTROLE[[#This Row],[KM - Fim]])</f>
        <v>697</v>
      </c>
      <c r="AR375" s="237"/>
      <c r="AS375" s="237"/>
      <c r="AT375" s="237"/>
      <c r="AU375" s="237"/>
      <c r="AV375" s="237"/>
      <c r="AW375" s="237"/>
      <c r="AX375" s="38"/>
      <c r="AY375" s="310">
        <f>IF(D375="","*",IFERROR(IF(ISODD(COUNT(AS375:AX375)),"ERRO",SUM((AT375-AS375),(AV375-AU375),(AX375-AW375))),"ERRO"))</f>
        <v>0</v>
      </c>
      <c r="AZ375" s="13"/>
      <c r="BA375" s="71"/>
      <c r="BB375" s="10" t="str">
        <f>IFERROR(_xlfn.XLOOKUP(AI375, BS_ATIVIDADE[ATIVIDADE],BS_ATIVIDADE[UNIDADE] ), "*")</f>
        <v>VAGÕES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82" t="str">
        <f>IF(BS_CONTROLE[[#This Row],[Responsavel pelo boletim]]=0, "-", BS_CONTROLE[[#This Row],[Responsavel pelo boletim]])</f>
        <v>Camila</v>
      </c>
      <c r="BG375" s="15"/>
      <c r="BH375" s="16">
        <v>1</v>
      </c>
      <c r="BI375" s="16"/>
      <c r="BJ375" s="327" t="s">
        <v>1781</v>
      </c>
      <c r="BK375" s="327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0</v>
      </c>
      <c r="BS375" s="18">
        <f>IF(OR(B375="",F375=""),"*",BA375/Q375)</f>
        <v>0</v>
      </c>
      <c r="BT375" s="220" t="str">
        <f>IF(BN375="","",SUBSTITUTE(BM375," ","")&amp;SUBSTITUTE(BN375," ",""))</f>
        <v/>
      </c>
    </row>
    <row r="376" spans="1:72">
      <c r="A376" s="162" t="str">
        <f t="shared" si="64"/>
        <v>N7046045</v>
      </c>
      <c r="B376" s="163">
        <v>46045</v>
      </c>
      <c r="C376" s="8">
        <f>IF(BS_CONTROLE[[#This Row],[DATA]]="","",WEEKNUM(BS_CONTROLE[[#This Row],[DATA]]))</f>
        <v>4</v>
      </c>
      <c r="D376" s="51" t="s">
        <v>1752</v>
      </c>
      <c r="E376" s="311">
        <v>477</v>
      </c>
      <c r="F376" s="167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9" t="s">
        <v>1232</v>
      </c>
      <c r="N376" s="199" t="s">
        <v>1233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94" t="s">
        <v>1254</v>
      </c>
      <c r="W376" s="329" t="s">
        <v>1753</v>
      </c>
      <c r="X376" s="51" t="s">
        <v>972</v>
      </c>
      <c r="Y376" s="153" t="s">
        <v>975</v>
      </c>
      <c r="Z376" s="153"/>
      <c r="AA376" s="143">
        <v>1</v>
      </c>
      <c r="AB376" s="70" t="s">
        <v>969</v>
      </c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97" t="str">
        <f>IF(BS_CONTROLE[[#This Row],[Local - Partida]]=0, "-", BS_CONTROLE[[#This Row],[Local - Partida]])</f>
        <v>TGR</v>
      </c>
      <c r="AL376" s="297" t="str">
        <f>IF(BS_CONTROLE[[#This Row],[Local - Encerramento]]=0, "-", BS_CONTROLE[[#This Row],[Local - Encerramento]])</f>
        <v>TIQ</v>
      </c>
      <c r="AM376" s="297" t="str">
        <f>IF(BS_CONTROLE[[#This Row],[Entre - Estações]]=0, "-", BS_CONTROLE[[#This Row],[Entre - Estações]])</f>
        <v>TGR-TIQ</v>
      </c>
      <c r="AN376" s="297" t="str">
        <f>IF(BS_CONTROLE[[#This Row],[SB]]=0, "-", BS_CONTROLE[[#This Row],[SB]])</f>
        <v>TGRTIQ</v>
      </c>
      <c r="AO376" s="280">
        <f>IF(BS_CONTROLE[[#This Row],[SUB]]=0, "-", BS_CONTROLE[[#This Row],[SUB]])</f>
        <v>98</v>
      </c>
      <c r="AP376" s="281">
        <f>IF(BS_CONTROLE[[#This Row],[KM - Inicio]]=0, "-", BS_CONTROLE[[#This Row],[KM - Inicio]])</f>
        <v>502</v>
      </c>
      <c r="AQ376" s="281" t="str">
        <f>IF(BS_CONTROLE[[#This Row],[KM - Fim]]=0, "-", BS_CONTROLE[[#This Row],[KM - Fim]])</f>
        <v>-</v>
      </c>
      <c r="AR376" s="237">
        <v>0</v>
      </c>
      <c r="AS376" s="237">
        <v>0</v>
      </c>
      <c r="AT376" s="237">
        <v>0</v>
      </c>
      <c r="AU376" s="237"/>
      <c r="AV376" s="237"/>
      <c r="AW376" s="237"/>
      <c r="AX376" s="38"/>
      <c r="AY376" s="310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82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27" t="s">
        <v>1782</v>
      </c>
      <c r="BK376" s="327" t="s">
        <v>1782</v>
      </c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20" t="str">
        <f>IF(BN376="","",SUBSTITUTE(BM376," ","")&amp;SUBSTITUTE(BN376," ",""))</f>
        <v/>
      </c>
    </row>
    <row r="377" spans="1:72">
      <c r="A377" s="162" t="str">
        <f t="shared" si="64"/>
        <v>MARCOS (TF-520)46045</v>
      </c>
      <c r="B377" s="163">
        <v>46045</v>
      </c>
      <c r="C377" s="8">
        <f>IF(BS_CONTROLE[[#This Row],[DATA]]="","",WEEKNUM(BS_CONTROLE[[#This Row],[DATA]]))</f>
        <v>4</v>
      </c>
      <c r="D377" s="51" t="s">
        <v>928</v>
      </c>
      <c r="E377" s="311">
        <v>478</v>
      </c>
      <c r="F377" s="167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9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94" t="s">
        <v>1284</v>
      </c>
      <c r="W377" s="329" t="s">
        <v>1783</v>
      </c>
      <c r="X377" s="51" t="s">
        <v>972</v>
      </c>
      <c r="Y377" s="153" t="s">
        <v>975</v>
      </c>
      <c r="Z377" s="153"/>
      <c r="AA377" s="143" t="s">
        <v>609</v>
      </c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7" t="str">
        <f>IF(BS_CONTROLE[[#This Row],[Local - Partida]]=0, "-", BS_CONTROLE[[#This Row],[Local - Partida]])</f>
        <v>TID2</v>
      </c>
      <c r="AL377" s="297" t="str">
        <f>IF(BS_CONTROLE[[#This Row],[Local - Encerramento]]=0, "-", BS_CONTROLE[[#This Row],[Local - Encerramento]])</f>
        <v>-</v>
      </c>
      <c r="AM377" s="297" t="str">
        <f>IF(BS_CONTROLE[[#This Row],[Entre - Estações]]=0, "-", BS_CONTROLE[[#This Row],[Entre - Estações]])</f>
        <v>TID</v>
      </c>
      <c r="AN377" s="297" t="str">
        <f>IF(BS_CONTROLE[[#This Row],[SB]]=0, "-", BS_CONTROLE[[#This Row],[SB]])</f>
        <v>TID2</v>
      </c>
      <c r="AO377" s="280">
        <f>IF(BS_CONTROLE[[#This Row],[SUB]]=0, "-", BS_CONTROLE[[#This Row],[SUB]])</f>
        <v>74</v>
      </c>
      <c r="AP377" s="281">
        <f>IF(BS_CONTROLE[[#This Row],[KM - Inicio]]=0, "-", BS_CONTROLE[[#This Row],[KM - Inicio]])</f>
        <v>189.92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0">
        <f>IF(D377="","*",IFERROR(IF(ISODD(COUNT(AS377:AX377)),"ERRO",SUM((AT377-AS377),(AV377-AU377),(AX377-AW377))),"ERRO"))</f>
        <v>0</v>
      </c>
      <c r="AZ377" s="13"/>
      <c r="BA377" s="71"/>
      <c r="BB377" s="10" t="str">
        <f>IFERROR(_xlfn.XLOOKUP(AI377, BS_ATIVIDADE[ATIVIDADE],BS_ATIVIDADE[UNIDADE] ), "*")</f>
        <v>Nº DE SOLDA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82" t="str">
        <f>IF(BS_CONTROLE[[#This Row],[Responsavel pelo boletim]]=0, "-", BS_CONTROLE[[#This Row],[Responsavel pelo boletim]])</f>
        <v>Herbert</v>
      </c>
      <c r="BG377" s="15"/>
      <c r="BH377" s="16">
        <v>1</v>
      </c>
      <c r="BI377" s="16"/>
      <c r="BJ377" s="327" t="s">
        <v>1784</v>
      </c>
      <c r="BK377" s="16" t="s">
        <v>1785</v>
      </c>
      <c r="BL377" s="15"/>
      <c r="BM377" s="14" t="s">
        <v>992</v>
      </c>
      <c r="BN377" s="14" t="s">
        <v>1021</v>
      </c>
      <c r="BO377" s="160" t="s">
        <v>1130</v>
      </c>
      <c r="BP377" s="17"/>
      <c r="BQ377" s="12" t="str">
        <f>IF(AND(BR377&lt;1,BS377&lt;1),"Produção e Intervalo",IF(BR377&lt;1,"Intervalo",IF(BS377&lt;1,"Produção","Aderente")))</f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20" t="str">
        <f>IF(BN377="","",SUBSTITUTE(BM377," ","")&amp;SUBSTITUTE(BN377," ",""))</f>
        <v>SuperExecução</v>
      </c>
    </row>
    <row r="378" spans="1:72">
      <c r="A378" s="162" t="str">
        <f t="shared" si="64"/>
        <v/>
      </c>
      <c r="B378" s="163"/>
      <c r="C378" s="8" t="str">
        <f>IF(BS_CONTROLE[[#This Row],[DATA]]="","",WEEKNUM(BS_CONTROLE[[#This Row],[DATA]]))</f>
        <v/>
      </c>
      <c r="D378" s="51"/>
      <c r="E378" s="311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329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7" t="str">
        <f>IF(BS_CONTROLE[[#This Row],[Local - Partida]]=0, "-", BS_CONTROLE[[#This Row],[Local - Partida]])</f>
        <v>-</v>
      </c>
      <c r="AL378" s="297" t="str">
        <f>IF(BS_CONTROLE[[#This Row],[Local - Encerramento]]=0, "-", BS_CONTROLE[[#This Row],[Local - Encerramento]])</f>
        <v>-</v>
      </c>
      <c r="AM378" s="297" t="str">
        <f>IF(BS_CONTROLE[[#This Row],[Entre - Estações]]=0, "-", BS_CONTROLE[[#This Row],[Entre - Estações]])</f>
        <v>-</v>
      </c>
      <c r="AN378" s="297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0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1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>
      <c r="A379" s="162" t="str">
        <f t="shared" si="64"/>
        <v/>
      </c>
      <c r="B379" s="163"/>
      <c r="C379" s="8" t="str">
        <f>IF(BS_CONTROLE[[#This Row],[DATA]]="","",WEEKNUM(BS_CONTROLE[[#This Row],[DATA]]))</f>
        <v/>
      </c>
      <c r="D379" s="51"/>
      <c r="E379" s="311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329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7" t="str">
        <f>IF(BS_CONTROLE[[#This Row],[Local - Partida]]=0, "-", BS_CONTROLE[[#This Row],[Local - Partida]])</f>
        <v>-</v>
      </c>
      <c r="AL379" s="297" t="str">
        <f>IF(BS_CONTROLE[[#This Row],[Local - Encerramento]]=0, "-", BS_CONTROLE[[#This Row],[Local - Encerramento]])</f>
        <v>-</v>
      </c>
      <c r="AM379" s="297" t="str">
        <f>IF(BS_CONTROLE[[#This Row],[Entre - Estações]]=0, "-", BS_CONTROLE[[#This Row],[Entre - Estações]])</f>
        <v>-</v>
      </c>
      <c r="AN379" s="297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0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1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>
      <c r="A380" s="162" t="str">
        <f t="shared" si="64"/>
        <v>W5046045</v>
      </c>
      <c r="B380" s="163">
        <v>46045</v>
      </c>
      <c r="C380" s="8">
        <f>IF(BS_CONTROLE[[#This Row],[DATA]]="","",WEEKNUM(BS_CONTROLE[[#This Row],[DATA]]))</f>
        <v>4</v>
      </c>
      <c r="D380" s="51" t="s">
        <v>838</v>
      </c>
      <c r="E380" s="311">
        <v>481</v>
      </c>
      <c r="F380" s="167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9" t="s">
        <v>255</v>
      </c>
      <c r="N380" s="199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500</v>
      </c>
      <c r="R380" s="10" t="s">
        <v>650</v>
      </c>
      <c r="S380" s="284" t="s">
        <v>14</v>
      </c>
      <c r="T380" s="284" t="s">
        <v>185</v>
      </c>
      <c r="U380" s="80" t="s">
        <v>184</v>
      </c>
      <c r="V380" s="294" t="s">
        <v>1321</v>
      </c>
      <c r="W380" s="329" t="s">
        <v>1722</v>
      </c>
      <c r="X380" s="51" t="s">
        <v>967</v>
      </c>
      <c r="Y380" s="153" t="s">
        <v>966</v>
      </c>
      <c r="Z380" s="153"/>
      <c r="AA380" s="143" t="s">
        <v>1655</v>
      </c>
      <c r="AB380" s="70" t="s">
        <v>964</v>
      </c>
      <c r="AC380" s="70"/>
      <c r="AD380" s="168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7" t="str">
        <f>IF(BS_CONTROLE[[#This Row],[Local - Partida]]=0, "-", BS_CONTROLE[[#This Row],[Local - Partida]])</f>
        <v>TCS</v>
      </c>
      <c r="AL380" s="297" t="str">
        <f>IF(BS_CONTROLE[[#This Row],[Local - Encerramento]]=0, "-", BS_CONTROLE[[#This Row],[Local - Encerramento]])</f>
        <v>TCS</v>
      </c>
      <c r="AM380" s="297" t="str">
        <f>IF(BS_CONTROLE[[#This Row],[Entre - Estações]]=0, "-", BS_CONTROLE[[#This Row],[Entre - Estações]])</f>
        <v>TVI-TJA</v>
      </c>
      <c r="AN380" s="297">
        <f>IF(BS_CONTROLE[[#This Row],[SB]]=0, "-", BS_CONTROLE[[#This Row],[SB]])</f>
        <v>239251</v>
      </c>
      <c r="AO380" s="280">
        <f>IF(BS_CONTROLE[[#This Row],[SUB]]=0, "-", BS_CONTROLE[[#This Row],[SUB]])</f>
        <v>74</v>
      </c>
      <c r="AP380" s="281">
        <f>IF(BS_CONTROLE[[#This Row],[KM - Inicio]]=0, "-", BS_CONTROLE[[#This Row],[KM - Inicio]])</f>
        <v>249</v>
      </c>
      <c r="AQ380" s="281">
        <f>IF(BS_CONTROLE[[#This Row],[KM - Fim]]=0, "-", BS_CONTROLE[[#This Row],[KM - Fim]])</f>
        <v>248.5</v>
      </c>
      <c r="AR380" s="237"/>
      <c r="AS380" s="237"/>
      <c r="AT380" s="237"/>
      <c r="AU380" s="237"/>
      <c r="AV380" s="237"/>
      <c r="AW380" s="237"/>
      <c r="AX380" s="38"/>
      <c r="AY380" s="310">
        <f>IF(D380="","*",IFERROR(IF(ISODD(COUNT(AS380:AX380)),"ERRO",SUM((AT380-AS380),(AV380-AU380),(AX380-AW380))),"ERRO"))</f>
        <v>0</v>
      </c>
      <c r="AZ380" s="13"/>
      <c r="BA380" s="71"/>
      <c r="BB380" s="10" t="str">
        <f>IFERROR(_xlfn.XLOOKUP(AI380, BS_ATIVIDADE[ATIVIDADE],BS_ATIVIDADE[UNIDADE] ), "*")</f>
        <v>Nº DE DORMENTES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82" t="str">
        <f>IF(BS_CONTROLE[[#This Row],[Responsavel pelo boletim]]=0, "-", BS_CONTROLE[[#This Row],[Responsavel pelo boletim]])</f>
        <v>Augusto</v>
      </c>
      <c r="BG380" s="15"/>
      <c r="BH380" s="16">
        <v>1</v>
      </c>
      <c r="BI380" s="16"/>
      <c r="BJ380" s="327" t="s">
        <v>1786</v>
      </c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20" t="str">
        <f>IF(BN380="","",SUBSTITUTE(BM380," ","")&amp;SUBSTITUTE(BN380," ",""))</f>
        <v/>
      </c>
    </row>
    <row r="381" spans="1:72">
      <c r="A381" s="162" t="str">
        <f t="shared" si="64"/>
        <v/>
      </c>
      <c r="B381" s="163"/>
      <c r="C381" s="8" t="str">
        <f>IF(BS_CONTROLE[[#This Row],[DATA]]="","",WEEKNUM(BS_CONTROLE[[#This Row],[DATA]]))</f>
        <v/>
      </c>
      <c r="D381" s="51"/>
      <c r="E381" s="311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329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7" t="str">
        <f>IF(BS_CONTROLE[[#This Row],[Local - Partida]]=0, "-", BS_CONTROLE[[#This Row],[Local - Partida]])</f>
        <v>-</v>
      </c>
      <c r="AL381" s="297" t="str">
        <f>IF(BS_CONTROLE[[#This Row],[Local - Encerramento]]=0, "-", BS_CONTROLE[[#This Row],[Local - Encerramento]])</f>
        <v>-</v>
      </c>
      <c r="AM381" s="297" t="str">
        <f>IF(BS_CONTROLE[[#This Row],[Entre - Estações]]=0, "-", BS_CONTROLE[[#This Row],[Entre - Estações]])</f>
        <v>-</v>
      </c>
      <c r="AN381" s="297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0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1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>
      <c r="A382" s="162" t="str">
        <f t="shared" si="64"/>
        <v/>
      </c>
      <c r="B382" s="163"/>
      <c r="C382" s="8" t="str">
        <f>IF(BS_CONTROLE[[#This Row],[DATA]]="","",WEEKNUM(BS_CONTROLE[[#This Row],[DATA]]))</f>
        <v/>
      </c>
      <c r="D382" s="51"/>
      <c r="E382" s="311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329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7" t="str">
        <f>IF(BS_CONTROLE[[#This Row],[Local - Partida]]=0, "-", BS_CONTROLE[[#This Row],[Local - Partida]])</f>
        <v>-</v>
      </c>
      <c r="AL382" s="297" t="str">
        <f>IF(BS_CONTROLE[[#This Row],[Local - Encerramento]]=0, "-", BS_CONTROLE[[#This Row],[Local - Encerramento]])</f>
        <v>-</v>
      </c>
      <c r="AM382" s="297" t="str">
        <f>IF(BS_CONTROLE[[#This Row],[Entre - Estações]]=0, "-", BS_CONTROLE[[#This Row],[Entre - Estações]])</f>
        <v>-</v>
      </c>
      <c r="AN382" s="297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0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1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>
      <c r="A383" s="162" t="str">
        <f t="shared" si="64"/>
        <v>ANISIO (TF-514)46045</v>
      </c>
      <c r="B383" s="163">
        <v>46045</v>
      </c>
      <c r="C383" s="8">
        <f>IF(BS_CONTROLE[[#This Row],[DATA]]="","",WEEKNUM(BS_CONTROLE[[#This Row],[DATA]]))</f>
        <v>4</v>
      </c>
      <c r="D383" s="51" t="s">
        <v>871</v>
      </c>
      <c r="E383" s="311">
        <v>484</v>
      </c>
      <c r="F383" s="167" t="s">
        <v>766</v>
      </c>
      <c r="G383" s="9" t="str">
        <f>IF(D383="","*",VLOOKUP(F383,BS_ATIVIDADE[#All],3,FALSE))</f>
        <v>AMV</v>
      </c>
      <c r="H383" s="142" t="s">
        <v>1787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9" t="s">
        <v>209</v>
      </c>
      <c r="N383" s="199" t="s">
        <v>1787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84" t="s">
        <v>14</v>
      </c>
      <c r="T383" s="284" t="s">
        <v>185</v>
      </c>
      <c r="U383" s="80" t="s">
        <v>184</v>
      </c>
      <c r="V383" s="294" t="s">
        <v>1284</v>
      </c>
      <c r="W383" s="329" t="s">
        <v>1788</v>
      </c>
      <c r="X383" s="51" t="s">
        <v>972</v>
      </c>
      <c r="Y383" s="153" t="s">
        <v>975</v>
      </c>
      <c r="Z383" s="153"/>
      <c r="AA383" s="143" t="s">
        <v>609</v>
      </c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7" t="str">
        <f>IF(BS_CONTROLE[[#This Row],[Local - Partida]]=0, "-", BS_CONTROLE[[#This Row],[Local - Partida]])</f>
        <v>TAPNORTE</v>
      </c>
      <c r="AL383" s="297" t="str">
        <f>IF(BS_CONTROLE[[#This Row],[Local - Encerramento]]=0, "-", BS_CONTROLE[[#This Row],[Local - Encerramento]])</f>
        <v>-</v>
      </c>
      <c r="AM383" s="297" t="str">
        <f>IF(BS_CONTROLE[[#This Row],[Entre - Estações]]=0, "-", BS_CONTROLE[[#This Row],[Entre - Estações]])</f>
        <v>TAP-TLG</v>
      </c>
      <c r="AN383" s="297" t="str">
        <f>IF(BS_CONTROLE[[#This Row],[SB]]=0, "-", BS_CONTROLE[[#This Row],[SB]])</f>
        <v>TAPNORTE</v>
      </c>
      <c r="AO383" s="280">
        <f>IF(BS_CONTROLE[[#This Row],[SUB]]=0, "-", BS_CONTROLE[[#This Row],[SUB]])</f>
        <v>74</v>
      </c>
      <c r="AP383" s="281">
        <f>IF(BS_CONTROLE[[#This Row],[KM - Inicio]]=0, "-", BS_CONTROLE[[#This Row],[KM - Inicio]])</f>
        <v>26.452999999999999</v>
      </c>
      <c r="AQ383" s="281" t="str">
        <f>IF(BS_CONTROLE[[#This Row],[KM - Fim]]=0, "-", BS_CONTROLE[[#This Row],[KM - Fim]])</f>
        <v>-</v>
      </c>
      <c r="AR383" s="237">
        <v>0.3576388888888889</v>
      </c>
      <c r="AS383" s="237">
        <v>0.35972222222222222</v>
      </c>
      <c r="AT383" s="237">
        <v>0.40138888888888891</v>
      </c>
      <c r="AU383" s="237"/>
      <c r="AV383" s="237"/>
      <c r="AW383" s="237"/>
      <c r="AX383" s="38"/>
      <c r="AY383" s="310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82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27" t="s">
        <v>1789</v>
      </c>
      <c r="BK383" s="16" t="s">
        <v>1790</v>
      </c>
      <c r="BL383" s="15"/>
      <c r="BM383" s="14" t="s">
        <v>992</v>
      </c>
      <c r="BN383" s="14" t="s">
        <v>1021</v>
      </c>
      <c r="BO383" s="160" t="s">
        <v>1130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20" t="str">
        <f>IF(BN383="","",SUBSTITUTE(BM383," ","")&amp;SUBSTITUTE(BN383," ",""))</f>
        <v>SuperExecução</v>
      </c>
    </row>
    <row r="384" spans="1:72">
      <c r="A384" s="162" t="str">
        <f t="shared" si="64"/>
        <v>E1446045</v>
      </c>
      <c r="B384" s="163">
        <v>46045</v>
      </c>
      <c r="C384" s="8">
        <f>IF(BS_CONTROLE[[#This Row],[DATA]]="","",WEEKNUM(BS_CONTROLE[[#This Row],[DATA]]))</f>
        <v>4</v>
      </c>
      <c r="D384" s="51" t="s">
        <v>748</v>
      </c>
      <c r="E384" s="312">
        <v>485</v>
      </c>
      <c r="F384" s="167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9" t="s">
        <v>1791</v>
      </c>
      <c r="N384" s="199" t="s">
        <v>1792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94" t="s">
        <v>1443</v>
      </c>
      <c r="W384" s="329" t="s">
        <v>1793</v>
      </c>
      <c r="X384" s="51" t="s">
        <v>972</v>
      </c>
      <c r="Y384" s="153" t="s">
        <v>975</v>
      </c>
      <c r="Z384" s="153"/>
      <c r="AA384" s="143">
        <v>1</v>
      </c>
      <c r="AB384" s="70" t="s">
        <v>964</v>
      </c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7" t="str">
        <f>IF(BS_CONTROLE[[#This Row],[Local - Partida]]=0, "-", BS_CONTROLE[[#This Row],[Local - Partida]])</f>
        <v>PUR</v>
      </c>
      <c r="AL384" s="297" t="str">
        <f>IF(BS_CONTROLE[[#This Row],[Local - Encerramento]]=0, "-", BS_CONTROLE[[#This Row],[Local - Encerramento]])</f>
        <v>PPP</v>
      </c>
      <c r="AM384" s="297" t="str">
        <f>IF(BS_CONTROLE[[#This Row],[Entre - Estações]]=0, "-", BS_CONTROLE[[#This Row],[Entre - Estações]])</f>
        <v>PUR-PPP</v>
      </c>
      <c r="AN384" s="297" t="str">
        <f>IF(BS_CONTROLE[[#This Row],[SB]]=0, "-", BS_CONTROLE[[#This Row],[SB]])</f>
        <v>PURPPP</v>
      </c>
      <c r="AO384" s="280">
        <f>IF(BS_CONTROLE[[#This Row],[SUB]]=0, "-", BS_CONTROLE[[#This Row],[SUB]])</f>
        <v>101</v>
      </c>
      <c r="AP384" s="281">
        <f>IF(BS_CONTROLE[[#This Row],[KM - Inicio]]=0, "-", BS_CONTROLE[[#This Row],[KM - Inicio]])</f>
        <v>1290.694</v>
      </c>
      <c r="AQ384" s="281">
        <f>IF(BS_CONTROLE[[#This Row],[KM - Fim]]=0, "-", BS_CONTROLE[[#This Row],[KM - Fim]])</f>
        <v>1142</v>
      </c>
      <c r="AR384" s="237"/>
      <c r="AS384" s="237"/>
      <c r="AT384" s="237"/>
      <c r="AU384" s="237"/>
      <c r="AV384" s="237"/>
      <c r="AW384" s="237"/>
      <c r="AX384" s="38"/>
      <c r="AY384" s="310">
        <f>IF(D384="","*",IFERROR(IF(ISODD(COUNT(AS384:AX384)),"ERRO",SUM((AT384-AS384),(AV384-AU384),(AX384-AW384))),"ERRO"))</f>
        <v>0</v>
      </c>
      <c r="AZ384" s="13"/>
      <c r="BA384" s="71"/>
      <c r="BB384" s="10" t="str">
        <f>IFERROR(_xlfn.XLOOKUP(AI384, BS_ATIVIDADE[ATIVIDADE],BS_ATIVIDADE[UNIDADE] ), "*")</f>
        <v>BINÁRIO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82" t="str">
        <f>IF(BS_CONTROLE[[#This Row],[Responsavel pelo boletim]]=0, "-", BS_CONTROLE[[#This Row],[Responsavel pelo boletim]])</f>
        <v>Fernanda</v>
      </c>
      <c r="BG384" s="15"/>
      <c r="BH384" s="16"/>
      <c r="BI384" s="16"/>
      <c r="BJ384" s="327" t="s">
        <v>1794</v>
      </c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Produção e Intervalo</v>
      </c>
      <c r="BR384" s="18">
        <f>IF(OR(B384="",F384=""),"*",AY384/P384)</f>
        <v>0</v>
      </c>
      <c r="BS384" s="18">
        <f>IF(OR(B384="",F384=""),"*",BA384/Q384)</f>
        <v>0</v>
      </c>
      <c r="BT384" s="220" t="str">
        <f>IF(BN384="","",SUBSTITUTE(BM384," ","")&amp;SUBSTITUTE(BN384," ",""))</f>
        <v/>
      </c>
    </row>
    <row r="385" spans="1:72">
      <c r="A385" s="162" t="str">
        <f t="shared" si="64"/>
        <v>A1146045</v>
      </c>
      <c r="B385" s="163">
        <v>46045</v>
      </c>
      <c r="C385" s="8">
        <f>IF(BS_CONTROLE[[#This Row],[DATA]]="","",WEEKNUM(BS_CONTROLE[[#This Row],[DATA]]))</f>
        <v>4</v>
      </c>
      <c r="D385" s="51" t="s">
        <v>679</v>
      </c>
      <c r="E385" s="311">
        <v>486</v>
      </c>
      <c r="F385" s="167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0.20833333333333334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94" t="s">
        <v>1795</v>
      </c>
      <c r="W385" s="329" t="s">
        <v>1796</v>
      </c>
      <c r="X385" s="51" t="s">
        <v>972</v>
      </c>
      <c r="Y385" s="153" t="s">
        <v>975</v>
      </c>
      <c r="Z385" s="153"/>
      <c r="AA385" s="143">
        <v>1</v>
      </c>
      <c r="AB385" s="70" t="s">
        <v>964</v>
      </c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7" t="str">
        <f>IF(BS_CONTROLE[[#This Row],[Local - Partida]]=0, "-", BS_CONTROLE[[#This Row],[Local - Partida]])</f>
        <v>PPPPPO</v>
      </c>
      <c r="AL385" s="297" t="str">
        <f>IF(BS_CONTROLE[[#This Row],[Local - Encerramento]]=0, "-", BS_CONTROLE[[#This Row],[Local - Encerramento]])</f>
        <v>PPOPAA</v>
      </c>
      <c r="AM385" s="297" t="str">
        <f>IF(BS_CONTROLE[[#This Row],[Entre - Estações]]=0, "-", BS_CONTROLE[[#This Row],[Entre - Estações]])</f>
        <v>PPO</v>
      </c>
      <c r="AN385" s="297" t="str">
        <f>IF(BS_CONTROLE[[#This Row],[SB]]=0, "-", BS_CONTROLE[[#This Row],[SB]])</f>
        <v>PPO1</v>
      </c>
      <c r="AO385" s="280">
        <f>IF(BS_CONTROLE[[#This Row],[SUB]]=0, "-", BS_CONTROLE[[#This Row],[SUB]])</f>
        <v>101</v>
      </c>
      <c r="AP385" s="281">
        <f>IF(BS_CONTROLE[[#This Row],[KM - Inicio]]=0, "-", BS_CONTROLE[[#This Row],[KM - Inicio]])</f>
        <v>1099.662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0">
        <f>IF(D385="","*",IFERROR(IF(ISODD(COUNT(AS385:AX385)),"ERRO",SUM((AT385-AS385),(AV385-AU385),(AX385-AW385))),"ERRO"))</f>
        <v>0</v>
      </c>
      <c r="AZ385" s="13"/>
      <c r="BA385" s="71"/>
      <c r="BB385" s="10" t="str">
        <f>IFERROR(_xlfn.XLOOKUP(AI385, BS_ATIVIDADE[ATIVIDADE],BS_ATIVIDADE[UNIDADE] ), "*")</f>
        <v>BINÁRIO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82" t="str">
        <f>IF(BS_CONTROLE[[#This Row],[Responsavel pelo boletim]]=0, "-", BS_CONTROLE[[#This Row],[Responsavel pelo boletim]])</f>
        <v>Robison</v>
      </c>
      <c r="BG385" s="15"/>
      <c r="BH385" s="16">
        <v>1</v>
      </c>
      <c r="BI385" s="16"/>
      <c r="BJ385" s="327" t="s">
        <v>1797</v>
      </c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20" t="str">
        <f>IF(BN385="","",SUBSTITUTE(BM385," ","")&amp;SUBSTITUTE(BN385," ",""))</f>
        <v/>
      </c>
    </row>
    <row r="386" spans="1:72">
      <c r="A386" s="162" t="str">
        <f t="shared" si="64"/>
        <v>W9446045</v>
      </c>
      <c r="B386" s="163">
        <v>46045</v>
      </c>
      <c r="C386" s="8">
        <f>IF(BS_CONTROLE[[#This Row],[DATA]]="","",WEEKNUM(BS_CONTROLE[[#This Row],[DATA]]))</f>
        <v>4</v>
      </c>
      <c r="D386" s="51" t="s">
        <v>856</v>
      </c>
      <c r="E386" s="311">
        <v>487</v>
      </c>
      <c r="F386" s="167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9" t="s">
        <v>340</v>
      </c>
      <c r="N386" s="199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94" t="s">
        <v>1382</v>
      </c>
      <c r="W386" s="329" t="s">
        <v>1767</v>
      </c>
      <c r="X386" s="51" t="s">
        <v>972</v>
      </c>
      <c r="Y386" s="153" t="s">
        <v>975</v>
      </c>
      <c r="Z386" s="153"/>
      <c r="AA386" s="143">
        <v>1</v>
      </c>
      <c r="AB386" s="70" t="s">
        <v>964</v>
      </c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7" t="str">
        <f>IF(BS_CONTROLE[[#This Row],[Local - Partida]]=0, "-", BS_CONTROLE[[#This Row],[Local - Partida]])</f>
        <v>PPR</v>
      </c>
      <c r="AL386" s="297" t="str">
        <f>IF(BS_CONTROLE[[#This Row],[Local - Encerramento]]=0, "-", BS_CONTROLE[[#This Row],[Local - Encerramento]])</f>
        <v>PIT</v>
      </c>
      <c r="AM386" s="297" t="str">
        <f>IF(BS_CONTROLE[[#This Row],[Entre - Estações]]=0, "-", BS_CONTROLE[[#This Row],[Entre - Estações]])</f>
        <v>PPR-PIT</v>
      </c>
      <c r="AN386" s="297" t="str">
        <f>IF(BS_CONTROLE[[#This Row],[SB]]=0, "-", BS_CONTROLE[[#This Row],[SB]])</f>
        <v>K18PPR</v>
      </c>
      <c r="AO386" s="280">
        <f>IF(BS_CONTROLE[[#This Row],[SUB]]=0, "-", BS_CONTROLE[[#This Row],[SUB]])</f>
        <v>103</v>
      </c>
      <c r="AP386" s="281">
        <f>IF(BS_CONTROLE[[#This Row],[KM - Inicio]]=0, "-", BS_CONTROLE[[#This Row],[KM - Inicio]])</f>
        <v>2017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0">
        <f>IF(D386="","*",IFERROR(IF(ISODD(COUNT(AS386:AX386)),"ERRO",SUM((AT386-AS386),(AV386-AU386),(AX386-AW386))),"ERRO"))</f>
        <v>0</v>
      </c>
      <c r="AZ386" s="13"/>
      <c r="BA386" s="71"/>
      <c r="BB386" s="10" t="str">
        <f>IFERROR(_xlfn.XLOOKUP(AI386, BS_ATIVIDADE[ATIVIDADE],BS_ATIVIDADE[UNIDADE] ), "*")</f>
        <v>BINÁRIO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82" t="str">
        <f>IF(BS_CONTROLE[[#This Row],[Responsavel pelo boletim]]=0, "-", BS_CONTROLE[[#This Row],[Responsavel pelo boletim]])</f>
        <v>Lucas</v>
      </c>
      <c r="BG386" s="15"/>
      <c r="BH386" s="16">
        <v>1</v>
      </c>
      <c r="BI386" s="16"/>
      <c r="BJ386" s="327" t="s">
        <v>1798</v>
      </c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20" t="str">
        <f>IF(BN386="","",SUBSTITUTE(BM386," ","")&amp;SUBSTITUTE(BN386," ",""))</f>
        <v/>
      </c>
    </row>
    <row r="387" spans="1:72">
      <c r="A387" s="162" t="str">
        <f t="shared" si="64"/>
        <v/>
      </c>
      <c r="B387" s="163"/>
      <c r="C387" s="8" t="str">
        <f>IF(BS_CONTROLE[[#This Row],[DATA]]="","",WEEKNUM(BS_CONTROLE[[#This Row],[DATA]]))</f>
        <v/>
      </c>
      <c r="D387" s="51"/>
      <c r="E387" s="311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329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7" t="str">
        <f>IF(BS_CONTROLE[[#This Row],[Local - Partida]]=0, "-", BS_CONTROLE[[#This Row],[Local - Partida]])</f>
        <v>-</v>
      </c>
      <c r="AL387" s="297" t="str">
        <f>IF(BS_CONTROLE[[#This Row],[Local - Encerramento]]=0, "-", BS_CONTROLE[[#This Row],[Local - Encerramento]])</f>
        <v>-</v>
      </c>
      <c r="AM387" s="297" t="str">
        <f>IF(BS_CONTROLE[[#This Row],[Entre - Estações]]=0, "-", BS_CONTROLE[[#This Row],[Entre - Estações]])</f>
        <v>-</v>
      </c>
      <c r="AN387" s="297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0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1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>
      <c r="A388" s="162" t="str">
        <f t="shared" si="64"/>
        <v/>
      </c>
      <c r="B388" s="163"/>
      <c r="C388" s="8" t="str">
        <f>IF(BS_CONTROLE[[#This Row],[DATA]]="","",WEEKNUM(BS_CONTROLE[[#This Row],[DATA]]))</f>
        <v/>
      </c>
      <c r="D388" s="51"/>
      <c r="E388" s="311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329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7" t="str">
        <f>IF(BS_CONTROLE[[#This Row],[Local - Partida]]=0, "-", BS_CONTROLE[[#This Row],[Local - Partida]])</f>
        <v>-</v>
      </c>
      <c r="AL388" s="297" t="str">
        <f>IF(BS_CONTROLE[[#This Row],[Local - Encerramento]]=0, "-", BS_CONTROLE[[#This Row],[Local - Encerramento]])</f>
        <v>-</v>
      </c>
      <c r="AM388" s="297" t="str">
        <f>IF(BS_CONTROLE[[#This Row],[Entre - Estações]]=0, "-", BS_CONTROLE[[#This Row],[Entre - Estações]])</f>
        <v>-</v>
      </c>
      <c r="AN388" s="297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0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1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>
      <c r="A389" s="162" t="str">
        <f t="shared" si="64"/>
        <v>A8846045</v>
      </c>
      <c r="B389" s="163">
        <v>46045</v>
      </c>
      <c r="C389" s="8">
        <f>IF(BS_CONTROLE[[#This Row],[DATA]]="","",WEEKNUM(BS_CONTROLE[[#This Row],[DATA]]))</f>
        <v>4</v>
      </c>
      <c r="D389" s="51" t="s">
        <v>742</v>
      </c>
      <c r="E389" s="311">
        <v>490</v>
      </c>
      <c r="F389" s="167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1557</v>
      </c>
      <c r="J389" s="37">
        <v>78</v>
      </c>
      <c r="K389" s="37">
        <v>189.45500000000001</v>
      </c>
      <c r="L389" s="83" t="s">
        <v>609</v>
      </c>
      <c r="M389" s="199" t="s">
        <v>432</v>
      </c>
      <c r="N389" s="199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84" t="s">
        <v>85</v>
      </c>
      <c r="T389" s="284" t="s">
        <v>384</v>
      </c>
      <c r="U389" s="80" t="s">
        <v>429</v>
      </c>
      <c r="V389" s="294" t="s">
        <v>1611</v>
      </c>
      <c r="W389" s="329" t="s">
        <v>1775</v>
      </c>
      <c r="X389" s="51" t="s">
        <v>972</v>
      </c>
      <c r="Y389" s="153" t="s">
        <v>975</v>
      </c>
      <c r="Z389" s="153"/>
      <c r="AA389" s="143">
        <v>1</v>
      </c>
      <c r="AB389" s="70" t="s">
        <v>964</v>
      </c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7" t="str">
        <f>IF(BS_CONTROLE[[#This Row],[Local - Partida]]=0, "-", BS_CONTROLE[[#This Row],[Local - Partida]])</f>
        <v>ZFH2</v>
      </c>
      <c r="AL389" s="297" t="str">
        <f>IF(BS_CONTROLE[[#This Row],[Local - Encerramento]]=0, "-", BS_CONTROLE[[#This Row],[Local - Encerramento]])</f>
        <v>ZIQ</v>
      </c>
      <c r="AM389" s="297" t="str">
        <f>IF(BS_CONTROLE[[#This Row],[Entre - Estações]]=0, "-", BS_CONTROLE[[#This Row],[Entre - Estações]])</f>
        <v>ZQY-ZFH</v>
      </c>
      <c r="AN389" s="297" t="str">
        <f>IF(BS_CONTROLE[[#This Row],[SB]]=0, "-", BS_CONTROLE[[#This Row],[SB]])</f>
        <v>ZQYZFH</v>
      </c>
      <c r="AO389" s="280">
        <f>IF(BS_CONTROLE[[#This Row],[SUB]]=0, "-", BS_CONTROLE[[#This Row],[SUB]])</f>
        <v>78</v>
      </c>
      <c r="AP389" s="281">
        <f>IF(BS_CONTROLE[[#This Row],[KM - Inicio]]=0, "-", BS_CONTROLE[[#This Row],[KM - Inicio]])</f>
        <v>189.45500000000001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0">
        <f>IF(D389="","*",IFERROR(IF(ISODD(COUNT(AS389:AX389)),"ERRO",SUM((AT389-AS389),(AV389-AU389),(AX389-AW389))),"ERRO"))</f>
        <v>0</v>
      </c>
      <c r="AZ389" s="13"/>
      <c r="BA389" s="71"/>
      <c r="BB389" s="10" t="str">
        <f>IFERROR(_xlfn.XLOOKUP(AI389, BS_ATIVIDADE[ATIVIDADE],BS_ATIVIDADE[UNIDADE] ), "*")</f>
        <v>BINÁRIO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82" t="str">
        <f>IF(BS_CONTROLE[[#This Row],[Responsavel pelo boletim]]=0, "-", BS_CONTROLE[[#This Row],[Responsavel pelo boletim]])</f>
        <v>Josimar</v>
      </c>
      <c r="BG389" s="15"/>
      <c r="BH389" s="16"/>
      <c r="BI389" s="16"/>
      <c r="BJ389" s="327" t="s">
        <v>1799</v>
      </c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Produção e Intervalo</v>
      </c>
      <c r="BR389" s="18">
        <f>IF(OR(B389="",F389=""),"*",AY389/P389)</f>
        <v>0</v>
      </c>
      <c r="BS389" s="18">
        <f>IF(OR(B389="",F389=""),"*",BA389/Q389)</f>
        <v>0</v>
      </c>
      <c r="BT389" s="220" t="str">
        <f>IF(BN389="","",SUBSTITUTE(BM389," ","")&amp;SUBSTITUTE(BN389," ",""))</f>
        <v/>
      </c>
    </row>
    <row r="390" spans="1:72" ht="23.25">
      <c r="A390" s="162" t="str">
        <f t="shared" si="64"/>
        <v>FRANCISCO (TF-670)46045</v>
      </c>
      <c r="B390" s="163">
        <v>46045</v>
      </c>
      <c r="C390" s="8">
        <f>IF(BS_CONTROLE[[#This Row],[DATA]]="","",WEEKNUM(BS_CONTROLE[[#This Row],[DATA]]))</f>
        <v>4</v>
      </c>
      <c r="D390" s="51" t="s">
        <v>901</v>
      </c>
      <c r="E390" s="311">
        <v>491</v>
      </c>
      <c r="F390" s="167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9" t="s">
        <v>446</v>
      </c>
      <c r="N390" s="199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84" t="s">
        <v>85</v>
      </c>
      <c r="T390" s="284" t="s">
        <v>384</v>
      </c>
      <c r="U390" s="80" t="s">
        <v>429</v>
      </c>
      <c r="V390" s="294" t="s">
        <v>1699</v>
      </c>
      <c r="W390" s="329" t="s">
        <v>1700</v>
      </c>
      <c r="X390" s="51" t="s">
        <v>972</v>
      </c>
      <c r="Y390" s="153" t="s">
        <v>975</v>
      </c>
      <c r="Z390" s="153"/>
      <c r="AA390" s="143" t="s">
        <v>609</v>
      </c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7" t="str">
        <f>IF(BS_CONTROLE[[#This Row],[Local - Partida]]=0, "-", BS_CONTROLE[[#This Row],[Local - Partida]])</f>
        <v>ZBOZEP</v>
      </c>
      <c r="AL390" s="297" t="str">
        <f>IF(BS_CONTROLE[[#This Row],[Local - Encerramento]]=0, "-", BS_CONTROLE[[#This Row],[Local - Encerramento]])</f>
        <v>-</v>
      </c>
      <c r="AM390" s="297" t="str">
        <f>IF(BS_CONTROLE[[#This Row],[Entre - Estações]]=0, "-", BS_CONTROLE[[#This Row],[Entre - Estações]])</f>
        <v>ZBO-ZEP</v>
      </c>
      <c r="AN390" s="297" t="str">
        <f>IF(BS_CONTROLE[[#This Row],[SB]]=0, "-", BS_CONTROLE[[#This Row],[SB]])</f>
        <v>ZBOZEP</v>
      </c>
      <c r="AO390" s="280">
        <f>IF(BS_CONTROLE[[#This Row],[SUB]]=0, "-", BS_CONTROLE[[#This Row],[SUB]])</f>
        <v>78</v>
      </c>
      <c r="AP390" s="281">
        <f>IF(BS_CONTROLE[[#This Row],[KM - Inicio]]=0, "-", BS_CONTROLE[[#This Row],[KM - Inicio]])</f>
        <v>208.3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0">
        <f>IF(D390="","*",IFERROR(IF(ISODD(COUNT(AS390:AX390)),"ERRO",SUM((AT390-AS390),(AV390-AU390),(AX390-AW390))),"ERRO"))</f>
        <v>0</v>
      </c>
      <c r="AZ390" s="13"/>
      <c r="BA390" s="71"/>
      <c r="BB390" s="10" t="str">
        <f>IFERROR(_xlfn.XLOOKUP(AI390, BS_ATIVIDADE[ATIVIDADE],BS_ATIVIDADE[UNIDADE] ), "*")</f>
        <v>Nº DE PEÇAS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82" t="str">
        <f>IF(BS_CONTROLE[[#This Row],[Responsavel pelo boletim]]=0, "-", BS_CONTROLE[[#This Row],[Responsavel pelo boletim]])</f>
        <v>Francisco / Josimar</v>
      </c>
      <c r="BG390" s="15"/>
      <c r="BH390" s="16"/>
      <c r="BI390" s="16"/>
      <c r="BJ390" s="327" t="s">
        <v>1800</v>
      </c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20" t="str">
        <f>IF(BN390="","",SUBSTITUTE(BM390," ","")&amp;SUBSTITUTE(BN390," ",""))</f>
        <v/>
      </c>
    </row>
    <row r="391" spans="1:72">
      <c r="A391" s="162" t="str">
        <f t="shared" si="64"/>
        <v/>
      </c>
      <c r="B391" s="163"/>
      <c r="C391" s="8" t="str">
        <f>IF(BS_CONTROLE[[#This Row],[DATA]]="","",WEEKNUM(BS_CONTROLE[[#This Row],[DATA]]))</f>
        <v/>
      </c>
      <c r="D391" s="51"/>
      <c r="E391" s="311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329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7" t="str">
        <f>IF(BS_CONTROLE[[#This Row],[Local - Partida]]=0, "-", BS_CONTROLE[[#This Row],[Local - Partida]])</f>
        <v>-</v>
      </c>
      <c r="AL391" s="297" t="str">
        <f>IF(BS_CONTROLE[[#This Row],[Local - Encerramento]]=0, "-", BS_CONTROLE[[#This Row],[Local - Encerramento]])</f>
        <v>-</v>
      </c>
      <c r="AM391" s="297" t="str">
        <f>IF(BS_CONTROLE[[#This Row],[Entre - Estações]]=0, "-", BS_CONTROLE[[#This Row],[Entre - Estações]])</f>
        <v>-</v>
      </c>
      <c r="AN391" s="297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0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1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>
      <c r="A392" s="162" t="str">
        <f t="shared" si="64"/>
        <v/>
      </c>
      <c r="B392" s="163"/>
      <c r="C392" s="8" t="str">
        <f>IF(BS_CONTROLE[[#This Row],[DATA]]="","",WEEKNUM(BS_CONTROLE[[#This Row],[DATA]]))</f>
        <v/>
      </c>
      <c r="D392" s="51"/>
      <c r="E392" s="311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329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7" t="str">
        <f>IF(BS_CONTROLE[[#This Row],[Local - Partida]]=0, "-", BS_CONTROLE[[#This Row],[Local - Partida]])</f>
        <v>-</v>
      </c>
      <c r="AL392" s="297" t="str">
        <f>IF(BS_CONTROLE[[#This Row],[Local - Encerramento]]=0, "-", BS_CONTROLE[[#This Row],[Local - Encerramento]])</f>
        <v>-</v>
      </c>
      <c r="AM392" s="297" t="str">
        <f>IF(BS_CONTROLE[[#This Row],[Entre - Estações]]=0, "-", BS_CONTROLE[[#This Row],[Entre - Estações]])</f>
        <v>-</v>
      </c>
      <c r="AN392" s="297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0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1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>
      <c r="A393" s="162" t="str">
        <f t="shared" si="64"/>
        <v/>
      </c>
      <c r="B393" s="163"/>
      <c r="C393" s="8" t="str">
        <f>IF(BS_CONTROLE[[#This Row],[DATA]]="","",WEEKNUM(BS_CONTROLE[[#This Row],[DATA]]))</f>
        <v/>
      </c>
      <c r="D393" s="51"/>
      <c r="E393" s="311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329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7" t="str">
        <f>IF(BS_CONTROLE[[#This Row],[Local - Partida]]=0, "-", BS_CONTROLE[[#This Row],[Local - Partida]])</f>
        <v>-</v>
      </c>
      <c r="AL393" s="297" t="str">
        <f>IF(BS_CONTROLE[[#This Row],[Local - Encerramento]]=0, "-", BS_CONTROLE[[#This Row],[Local - Encerramento]])</f>
        <v>-</v>
      </c>
      <c r="AM393" s="297" t="str">
        <f>IF(BS_CONTROLE[[#This Row],[Entre - Estações]]=0, "-", BS_CONTROLE[[#This Row],[Entre - Estações]])</f>
        <v>-</v>
      </c>
      <c r="AN393" s="297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0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1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>
      <c r="A394" s="162" t="str">
        <f t="shared" si="64"/>
        <v/>
      </c>
      <c r="B394" s="163"/>
      <c r="C394" s="8"/>
      <c r="D394" s="51"/>
      <c r="E394" s="311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329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7" t="str">
        <f>IF(BS_CONTROLE[[#This Row],[Local - Partida]]=0, "-", BS_CONTROLE[[#This Row],[Local - Partida]])</f>
        <v>-</v>
      </c>
      <c r="AL394" s="297" t="str">
        <f>IF(BS_CONTROLE[[#This Row],[Local - Encerramento]]=0, "-", BS_CONTROLE[[#This Row],[Local - Encerramento]])</f>
        <v>-</v>
      </c>
      <c r="AM394" s="297" t="str">
        <f>IF(BS_CONTROLE[[#This Row],[Entre - Estações]]=0, "-", BS_CONTROLE[[#This Row],[Entre - Estações]])</f>
        <v>-</v>
      </c>
      <c r="AN394" s="297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0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1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>
      <c r="A395" s="162" t="str">
        <f t="shared" si="64"/>
        <v/>
      </c>
      <c r="B395" s="163"/>
      <c r="C395" s="8"/>
      <c r="D395" s="51"/>
      <c r="E395" s="311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329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7" t="str">
        <f>IF(BS_CONTROLE[[#This Row],[Local - Partida]]=0, "-", BS_CONTROLE[[#This Row],[Local - Partida]])</f>
        <v>-</v>
      </c>
      <c r="AL395" s="297" t="str">
        <f>IF(BS_CONTROLE[[#This Row],[Local - Encerramento]]=0, "-", BS_CONTROLE[[#This Row],[Local - Encerramento]])</f>
        <v>-</v>
      </c>
      <c r="AM395" s="297" t="str">
        <f>IF(BS_CONTROLE[[#This Row],[Entre - Estações]]=0, "-", BS_CONTROLE[[#This Row],[Entre - Estações]])</f>
        <v>-</v>
      </c>
      <c r="AN395" s="297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0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1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>
      <c r="A396" s="162" t="str">
        <f t="shared" si="64"/>
        <v/>
      </c>
      <c r="B396" s="163"/>
      <c r="C396" s="8"/>
      <c r="D396" s="51"/>
      <c r="E396" s="312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329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7" t="str">
        <f>IF(BS_CONTROLE[[#This Row],[Local - Partida]]=0, "-", BS_CONTROLE[[#This Row],[Local - Partida]])</f>
        <v>-</v>
      </c>
      <c r="AL396" s="297" t="str">
        <f>IF(BS_CONTROLE[[#This Row],[Local - Encerramento]]=0, "-", BS_CONTROLE[[#This Row],[Local - Encerramento]])</f>
        <v>-</v>
      </c>
      <c r="AM396" s="297" t="str">
        <f>IF(BS_CONTROLE[[#This Row],[Entre - Estações]]=0, "-", BS_CONTROLE[[#This Row],[Entre - Estações]])</f>
        <v>-</v>
      </c>
      <c r="AN396" s="297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0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1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>
      <c r="A397" s="162" t="str">
        <f t="shared" si="64"/>
        <v/>
      </c>
      <c r="B397" s="163"/>
      <c r="C397" s="8"/>
      <c r="D397" s="51"/>
      <c r="E397" s="311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329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7" t="str">
        <f>IF(BS_CONTROLE[[#This Row],[Local - Partida]]=0, "-", BS_CONTROLE[[#This Row],[Local - Partida]])</f>
        <v>-</v>
      </c>
      <c r="AL397" s="297" t="str">
        <f>IF(BS_CONTROLE[[#This Row],[Local - Encerramento]]=0, "-", BS_CONTROLE[[#This Row],[Local - Encerramento]])</f>
        <v>-</v>
      </c>
      <c r="AM397" s="297" t="str">
        <f>IF(BS_CONTROLE[[#This Row],[Entre - Estações]]=0, "-", BS_CONTROLE[[#This Row],[Entre - Estações]])</f>
        <v>-</v>
      </c>
      <c r="AN397" s="297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0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1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>
      <c r="A398" s="162" t="str">
        <f t="shared" si="64"/>
        <v/>
      </c>
      <c r="B398" s="163"/>
      <c r="C398" s="8"/>
      <c r="D398" s="51"/>
      <c r="E398" s="311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329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7" t="str">
        <f>IF(BS_CONTROLE[[#This Row],[Local - Partida]]=0, "-", BS_CONTROLE[[#This Row],[Local - Partida]])</f>
        <v>-</v>
      </c>
      <c r="AL398" s="297" t="str">
        <f>IF(BS_CONTROLE[[#This Row],[Local - Encerramento]]=0, "-", BS_CONTROLE[[#This Row],[Local - Encerramento]])</f>
        <v>-</v>
      </c>
      <c r="AM398" s="297" t="str">
        <f>IF(BS_CONTROLE[[#This Row],[Entre - Estações]]=0, "-", BS_CONTROLE[[#This Row],[Entre - Estações]])</f>
        <v>-</v>
      </c>
      <c r="AN398" s="297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0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1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>
      <c r="A399" s="162" t="str">
        <f t="shared" si="64"/>
        <v/>
      </c>
      <c r="B399" s="163"/>
      <c r="C399" s="8"/>
      <c r="D399" s="51"/>
      <c r="E399" s="311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329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97" t="str">
        <f>IF(BS_CONTROLE[[#This Row],[Local - Partida]]=0, "-", BS_CONTROLE[[#This Row],[Local - Partida]])</f>
        <v>-</v>
      </c>
      <c r="AL399" s="297" t="str">
        <f>IF(BS_CONTROLE[[#This Row],[Local - Encerramento]]=0, "-", BS_CONTROLE[[#This Row],[Local - Encerramento]])</f>
        <v>-</v>
      </c>
      <c r="AM399" s="297" t="str">
        <f>IF(BS_CONTROLE[[#This Row],[Entre - Estações]]=0, "-", BS_CONTROLE[[#This Row],[Entre - Estações]])</f>
        <v>-</v>
      </c>
      <c r="AN399" s="297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0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1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>IF(BN399="","",SUBSTITUTE(BM399," ","")&amp;SUBSTITUTE(BN399," ",""))</f>
        <v/>
      </c>
    </row>
    <row r="400" spans="1:72">
      <c r="A400" s="162" t="str">
        <f t="shared" si="64"/>
        <v/>
      </c>
      <c r="B400" s="163"/>
      <c r="C400" s="8"/>
      <c r="D400" s="51"/>
      <c r="E400" s="311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329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7" t="str">
        <f>IF(BS_CONTROLE[[#This Row],[Local - Partida]]=0, "-", BS_CONTROLE[[#This Row],[Local - Partida]])</f>
        <v>-</v>
      </c>
      <c r="AL400" s="297" t="str">
        <f>IF(BS_CONTROLE[[#This Row],[Local - Encerramento]]=0, "-", BS_CONTROLE[[#This Row],[Local - Encerramento]])</f>
        <v>-</v>
      </c>
      <c r="AM400" s="297" t="str">
        <f>IF(BS_CONTROLE[[#This Row],[Entre - Estações]]=0, "-", BS_CONTROLE[[#This Row],[Entre - Estações]])</f>
        <v>-</v>
      </c>
      <c r="AN400" s="297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0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1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>
      <c r="A401" s="162" t="str">
        <f t="shared" si="64"/>
        <v/>
      </c>
      <c r="B401" s="163"/>
      <c r="C401" s="8"/>
      <c r="D401" s="51"/>
      <c r="E401" s="311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329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97" t="str">
        <f>IF(BS_CONTROLE[[#This Row],[Local - Partida]]=0, "-", BS_CONTROLE[[#This Row],[Local - Partida]])</f>
        <v>-</v>
      </c>
      <c r="AL401" s="297" t="str">
        <f>IF(BS_CONTROLE[[#This Row],[Local - Encerramento]]=0, "-", BS_CONTROLE[[#This Row],[Local - Encerramento]])</f>
        <v>-</v>
      </c>
      <c r="AM401" s="297" t="str">
        <f>IF(BS_CONTROLE[[#This Row],[Entre - Estações]]=0, "-", BS_CONTROLE[[#This Row],[Entre - Estações]])</f>
        <v>-</v>
      </c>
      <c r="AN401" s="297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0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1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>IF(BN401="","",SUBSTITUTE(BM401," ","")&amp;SUBSTITUTE(BN401," ",""))</f>
        <v/>
      </c>
    </row>
    <row r="402" spans="1:72">
      <c r="A402" s="162" t="str">
        <f t="shared" si="64"/>
        <v/>
      </c>
      <c r="B402" s="163"/>
      <c r="C402" s="8"/>
      <c r="D402" s="51"/>
      <c r="E402" s="311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329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7" t="str">
        <f>IF(BS_CONTROLE[[#This Row],[Local - Partida]]=0, "-", BS_CONTROLE[[#This Row],[Local - Partida]])</f>
        <v>-</v>
      </c>
      <c r="AL402" s="297" t="str">
        <f>IF(BS_CONTROLE[[#This Row],[Local - Encerramento]]=0, "-", BS_CONTROLE[[#This Row],[Local - Encerramento]])</f>
        <v>-</v>
      </c>
      <c r="AM402" s="297" t="str">
        <f>IF(BS_CONTROLE[[#This Row],[Entre - Estações]]=0, "-", BS_CONTROLE[[#This Row],[Entre - Estações]])</f>
        <v>-</v>
      </c>
      <c r="AN402" s="297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0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1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>
      <c r="A403" s="162" t="str">
        <f t="shared" si="64"/>
        <v/>
      </c>
      <c r="B403" s="163"/>
      <c r="C403" s="8"/>
      <c r="D403" s="51"/>
      <c r="E403" s="311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329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97" t="str">
        <f>IF(BS_CONTROLE[[#This Row],[Local - Partida]]=0, "-", BS_CONTROLE[[#This Row],[Local - Partida]])</f>
        <v>-</v>
      </c>
      <c r="AL403" s="297" t="str">
        <f>IF(BS_CONTROLE[[#This Row],[Local - Encerramento]]=0, "-", BS_CONTROLE[[#This Row],[Local - Encerramento]])</f>
        <v>-</v>
      </c>
      <c r="AM403" s="297" t="str">
        <f>IF(BS_CONTROLE[[#This Row],[Entre - Estações]]=0, "-", BS_CONTROLE[[#This Row],[Entre - Estações]])</f>
        <v>-</v>
      </c>
      <c r="AN403" s="297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0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1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>IF(BN403="","",SUBSTITUTE(BM403," ","")&amp;SUBSTITUTE(BN403," ",""))</f>
        <v/>
      </c>
    </row>
    <row r="404" spans="1:72">
      <c r="A404" s="162" t="str">
        <f t="shared" si="64"/>
        <v/>
      </c>
      <c r="B404" s="163"/>
      <c r="C404" s="8"/>
      <c r="D404" s="51"/>
      <c r="E404" s="311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329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7" t="str">
        <f>IF(BS_CONTROLE[[#This Row],[Local - Partida]]=0, "-", BS_CONTROLE[[#This Row],[Local - Partida]])</f>
        <v>-</v>
      </c>
      <c r="AL404" s="297" t="str">
        <f>IF(BS_CONTROLE[[#This Row],[Local - Encerramento]]=0, "-", BS_CONTROLE[[#This Row],[Local - Encerramento]])</f>
        <v>-</v>
      </c>
      <c r="AM404" s="297" t="str">
        <f>IF(BS_CONTROLE[[#This Row],[Entre - Estações]]=0, "-", BS_CONTROLE[[#This Row],[Entre - Estações]])</f>
        <v>-</v>
      </c>
      <c r="AN404" s="297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0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1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>
      <c r="A405" s="162" t="str">
        <f t="shared" si="64"/>
        <v/>
      </c>
      <c r="B405" s="163"/>
      <c r="C405" s="8"/>
      <c r="D405" s="51"/>
      <c r="E405" s="311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0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0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329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7" t="str">
        <f>IF(BS_CONTROLE[[#This Row],[Local - Partida]]=0, "-", BS_CONTROLE[[#This Row],[Local - Partida]])</f>
        <v>-</v>
      </c>
      <c r="AL405" s="297" t="str">
        <f>IF(BS_CONTROLE[[#This Row],[Local - Encerramento]]=0, "-", BS_CONTROLE[[#This Row],[Local - Encerramento]])</f>
        <v>-</v>
      </c>
      <c r="AM405" s="297" t="str">
        <f>IF(BS_CONTROLE[[#This Row],[Entre - Estações]]=0, "-", BS_CONTROLE[[#This Row],[Entre - Estações]])</f>
        <v>-</v>
      </c>
      <c r="AN405" s="297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0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1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>
      <c r="A406" s="162" t="str">
        <f t="shared" si="64"/>
        <v/>
      </c>
      <c r="B406" s="163"/>
      <c r="C406" s="8"/>
      <c r="D406" s="51"/>
      <c r="E406" s="311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0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0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329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97" t="str">
        <f>IF(BS_CONTROLE[[#This Row],[Local - Partida]]=0, "-", BS_CONTROLE[[#This Row],[Local - Partida]])</f>
        <v>-</v>
      </c>
      <c r="AL406" s="297" t="str">
        <f>IF(BS_CONTROLE[[#This Row],[Local - Encerramento]]=0, "-", BS_CONTROLE[[#This Row],[Local - Encerramento]])</f>
        <v>-</v>
      </c>
      <c r="AM406" s="297" t="str">
        <f>IF(BS_CONTROLE[[#This Row],[Entre - Estações]]=0, "-", BS_CONTROLE[[#This Row],[Entre - Estações]])</f>
        <v>-</v>
      </c>
      <c r="AN406" s="297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0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1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>
      <c r="A407" s="162" t="str">
        <f t="shared" si="64"/>
        <v/>
      </c>
      <c r="B407" s="163"/>
      <c r="C407" s="8"/>
      <c r="D407" s="51"/>
      <c r="E407" s="311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0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0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329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7" t="str">
        <f>IF(BS_CONTROLE[[#This Row],[Local - Partida]]=0, "-", BS_CONTROLE[[#This Row],[Local - Partida]])</f>
        <v>-</v>
      </c>
      <c r="AL407" s="297" t="str">
        <f>IF(BS_CONTROLE[[#This Row],[Local - Encerramento]]=0, "-", BS_CONTROLE[[#This Row],[Local - Encerramento]])</f>
        <v>-</v>
      </c>
      <c r="AM407" s="297" t="str">
        <f>IF(BS_CONTROLE[[#This Row],[Entre - Estações]]=0, "-", BS_CONTROLE[[#This Row],[Entre - Estações]])</f>
        <v>-</v>
      </c>
      <c r="AN407" s="297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0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1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>
      <c r="A408" s="162" t="str">
        <f t="shared" si="64"/>
        <v/>
      </c>
      <c r="B408" s="163"/>
      <c r="C408" s="8"/>
      <c r="D408" s="51"/>
      <c r="E408" s="312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0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0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329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7" t="str">
        <f>IF(BS_CONTROLE[[#This Row],[Local - Partida]]=0, "-", BS_CONTROLE[[#This Row],[Local - Partida]])</f>
        <v>-</v>
      </c>
      <c r="AL408" s="297" t="str">
        <f>IF(BS_CONTROLE[[#This Row],[Local - Encerramento]]=0, "-", BS_CONTROLE[[#This Row],[Local - Encerramento]])</f>
        <v>-</v>
      </c>
      <c r="AM408" s="297" t="str">
        <f>IF(BS_CONTROLE[[#This Row],[Entre - Estações]]=0, "-", BS_CONTROLE[[#This Row],[Entre - Estações]])</f>
        <v>-</v>
      </c>
      <c r="AN408" s="297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0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1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>
      <c r="A409" s="162" t="str">
        <f t="shared" si="64"/>
        <v/>
      </c>
      <c r="B409" s="163"/>
      <c r="C409" s="8"/>
      <c r="D409" s="51"/>
      <c r="E409" s="311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0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0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329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97" t="str">
        <f>IF(BS_CONTROLE[[#This Row],[Local - Partida]]=0, "-", BS_CONTROLE[[#This Row],[Local - Partida]])</f>
        <v>-</v>
      </c>
      <c r="AL409" s="297" t="str">
        <f>IF(BS_CONTROLE[[#This Row],[Local - Encerramento]]=0, "-", BS_CONTROLE[[#This Row],[Local - Encerramento]])</f>
        <v>-</v>
      </c>
      <c r="AM409" s="297" t="str">
        <f>IF(BS_CONTROLE[[#This Row],[Entre - Estações]]=0, "-", BS_CONTROLE[[#This Row],[Entre - Estações]])</f>
        <v>-</v>
      </c>
      <c r="AN409" s="297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0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1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>IF(BN409="","",SUBSTITUTE(BM409," ","")&amp;SUBSTITUTE(BN409," ",""))</f>
        <v/>
      </c>
    </row>
    <row r="410" spans="1:72">
      <c r="A410" s="162" t="str">
        <f t="shared" si="64"/>
        <v/>
      </c>
      <c r="B410" s="163"/>
      <c r="C410" s="8"/>
      <c r="D410" s="51"/>
      <c r="E410" s="311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0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0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329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7" t="str">
        <f>IF(BS_CONTROLE[[#This Row],[Local - Partida]]=0, "-", BS_CONTROLE[[#This Row],[Local - Partida]])</f>
        <v>-</v>
      </c>
      <c r="AL410" s="297" t="str">
        <f>IF(BS_CONTROLE[[#This Row],[Local - Encerramento]]=0, "-", BS_CONTROLE[[#This Row],[Local - Encerramento]])</f>
        <v>-</v>
      </c>
      <c r="AM410" s="297" t="str">
        <f>IF(BS_CONTROLE[[#This Row],[Entre - Estações]]=0, "-", BS_CONTROLE[[#This Row],[Entre - Estações]])</f>
        <v>-</v>
      </c>
      <c r="AN410" s="297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0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1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>
      <c r="A411" s="162" t="str">
        <f t="shared" si="64"/>
        <v/>
      </c>
      <c r="B411" s="163"/>
      <c r="C411" s="8"/>
      <c r="D411" s="51"/>
      <c r="E411" s="311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0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0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329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97" t="str">
        <f>IF(BS_CONTROLE[[#This Row],[Local - Partida]]=0, "-", BS_CONTROLE[[#This Row],[Local - Partida]])</f>
        <v>-</v>
      </c>
      <c r="AL411" s="297" t="str">
        <f>IF(BS_CONTROLE[[#This Row],[Local - Encerramento]]=0, "-", BS_CONTROLE[[#This Row],[Local - Encerramento]])</f>
        <v>-</v>
      </c>
      <c r="AM411" s="297" t="str">
        <f>IF(BS_CONTROLE[[#This Row],[Entre - Estações]]=0, "-", BS_CONTROLE[[#This Row],[Entre - Estações]])</f>
        <v>-</v>
      </c>
      <c r="AN411" s="297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0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1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>IF(BN411="","",SUBSTITUTE(BM411," ","")&amp;SUBSTITUTE(BN411," ",""))</f>
        <v/>
      </c>
    </row>
    <row r="412" spans="1:72">
      <c r="A412" s="162" t="str">
        <f t="shared" ref="A412:A446" si="65">D412&amp;B412</f>
        <v/>
      </c>
      <c r="B412" s="163"/>
      <c r="C412" s="8"/>
      <c r="D412" s="51"/>
      <c r="E412" s="311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0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0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329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7" t="str">
        <f>IF(BS_CONTROLE[[#This Row],[Local - Partida]]=0, "-", BS_CONTROLE[[#This Row],[Local - Partida]])</f>
        <v>-</v>
      </c>
      <c r="AL412" s="297" t="str">
        <f>IF(BS_CONTROLE[[#This Row],[Local - Encerramento]]=0, "-", BS_CONTROLE[[#This Row],[Local - Encerramento]])</f>
        <v>-</v>
      </c>
      <c r="AM412" s="297" t="str">
        <f>IF(BS_CONTROLE[[#This Row],[Entre - Estações]]=0, "-", BS_CONTROLE[[#This Row],[Entre - Estações]])</f>
        <v>-</v>
      </c>
      <c r="AN412" s="297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0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1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>
      <c r="A413" s="162" t="str">
        <f t="shared" si="65"/>
        <v/>
      </c>
      <c r="B413" s="163"/>
      <c r="C413" s="8"/>
      <c r="D413" s="51"/>
      <c r="E413" s="311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0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0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329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7" t="str">
        <f>IF(BS_CONTROLE[[#This Row],[Local - Partida]]=0, "-", BS_CONTROLE[[#This Row],[Local - Partida]])</f>
        <v>-</v>
      </c>
      <c r="AL413" s="297" t="str">
        <f>IF(BS_CONTROLE[[#This Row],[Local - Encerramento]]=0, "-", BS_CONTROLE[[#This Row],[Local - Encerramento]])</f>
        <v>-</v>
      </c>
      <c r="AM413" s="297" t="str">
        <f>IF(BS_CONTROLE[[#This Row],[Entre - Estações]]=0, "-", BS_CONTROLE[[#This Row],[Entre - Estações]])</f>
        <v>-</v>
      </c>
      <c r="AN413" s="297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0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1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>
      <c r="A414" s="162" t="str">
        <f t="shared" si="65"/>
        <v/>
      </c>
      <c r="B414" s="163"/>
      <c r="C414" s="8"/>
      <c r="D414" s="51"/>
      <c r="E414" s="311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0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0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329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7" t="str">
        <f>IF(BS_CONTROLE[[#This Row],[Local - Partida]]=0, "-", BS_CONTROLE[[#This Row],[Local - Partida]])</f>
        <v>-</v>
      </c>
      <c r="AL414" s="297" t="str">
        <f>IF(BS_CONTROLE[[#This Row],[Local - Encerramento]]=0, "-", BS_CONTROLE[[#This Row],[Local - Encerramento]])</f>
        <v>-</v>
      </c>
      <c r="AM414" s="297" t="str">
        <f>IF(BS_CONTROLE[[#This Row],[Entre - Estações]]=0, "-", BS_CONTROLE[[#This Row],[Entre - Estações]])</f>
        <v>-</v>
      </c>
      <c r="AN414" s="297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0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1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>
      <c r="A415" s="162" t="str">
        <f t="shared" si="65"/>
        <v/>
      </c>
      <c r="B415" s="163"/>
      <c r="C415" s="172"/>
      <c r="D415" s="222"/>
      <c r="E415" s="311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0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0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362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97" t="str">
        <f>IF(BS_CONTROLE[[#This Row],[Local - Partida]]=0, "-", BS_CONTROLE[[#This Row],[Local - Partida]])</f>
        <v>-</v>
      </c>
      <c r="AL415" s="297" t="str">
        <f>IF(BS_CONTROLE[[#This Row],[Local - Encerramento]]=0, "-", BS_CONTROLE[[#This Row],[Local - Encerramento]])</f>
        <v>-</v>
      </c>
      <c r="AM415" s="297" t="str">
        <f>IF(BS_CONTROLE[[#This Row],[Entre - Estações]]=0, "-", BS_CONTROLE[[#This Row],[Entre - Estações]])</f>
        <v>-</v>
      </c>
      <c r="AN415" s="297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98"/>
      <c r="AS415" s="298"/>
      <c r="AT415" s="298"/>
      <c r="AU415" s="298"/>
      <c r="AV415" s="298"/>
      <c r="AW415" s="298"/>
      <c r="AX415" s="159"/>
      <c r="AY415" s="310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2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>IF(BN415="","",SUBSTITUTE(BM415," ","")&amp;SUBSTITUTE(BN415," ",""))</f>
        <v/>
      </c>
    </row>
    <row r="416" spans="1:72">
      <c r="A416" s="162" t="str">
        <f t="shared" si="65"/>
        <v/>
      </c>
      <c r="B416" s="163"/>
      <c r="C416" s="8"/>
      <c r="D416" s="51"/>
      <c r="E416" s="311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0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0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329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7" t="str">
        <f>IF(BS_CONTROLE[[#This Row],[Local - Partida]]=0, "-", BS_CONTROLE[[#This Row],[Local - Partida]])</f>
        <v>-</v>
      </c>
      <c r="AL416" s="297" t="str">
        <f>IF(BS_CONTROLE[[#This Row],[Local - Encerramento]]=0, "-", BS_CONTROLE[[#This Row],[Local - Encerramento]])</f>
        <v>-</v>
      </c>
      <c r="AM416" s="297" t="str">
        <f>IF(BS_CONTROLE[[#This Row],[Entre - Estações]]=0, "-", BS_CONTROLE[[#This Row],[Entre - Estações]])</f>
        <v>-</v>
      </c>
      <c r="AN416" s="297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0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1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>
      <c r="A417" s="162" t="str">
        <f t="shared" si="65"/>
        <v/>
      </c>
      <c r="B417" s="163"/>
      <c r="C417" s="8"/>
      <c r="D417" s="51"/>
      <c r="E417" s="311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0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0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329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7" t="str">
        <f>IF(BS_CONTROLE[[#This Row],[Local - Partida]]=0, "-", BS_CONTROLE[[#This Row],[Local - Partida]])</f>
        <v>-</v>
      </c>
      <c r="AL417" s="297" t="str">
        <f>IF(BS_CONTROLE[[#This Row],[Local - Encerramento]]=0, "-", BS_CONTROLE[[#This Row],[Local - Encerramento]])</f>
        <v>-</v>
      </c>
      <c r="AM417" s="297" t="str">
        <f>IF(BS_CONTROLE[[#This Row],[Entre - Estações]]=0, "-", BS_CONTROLE[[#This Row],[Entre - Estações]])</f>
        <v>-</v>
      </c>
      <c r="AN417" s="297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298"/>
      <c r="AS417" s="298"/>
      <c r="AT417" s="298"/>
      <c r="AU417" s="237"/>
      <c r="AV417" s="237"/>
      <c r="AW417" s="237"/>
      <c r="AX417" s="38"/>
      <c r="AY417" s="310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1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>
      <c r="A418" s="162" t="str">
        <f t="shared" si="65"/>
        <v/>
      </c>
      <c r="B418" s="163"/>
      <c r="C418" s="8"/>
      <c r="D418" s="51"/>
      <c r="E418" s="311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0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0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329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97" t="str">
        <f>IF(BS_CONTROLE[[#This Row],[Local - Partida]]=0, "-", BS_CONTROLE[[#This Row],[Local - Partida]])</f>
        <v>-</v>
      </c>
      <c r="AL418" s="297" t="str">
        <f>IF(BS_CONTROLE[[#This Row],[Local - Encerramento]]=0, "-", BS_CONTROLE[[#This Row],[Local - Encerramento]])</f>
        <v>-</v>
      </c>
      <c r="AM418" s="297" t="str">
        <f>IF(BS_CONTROLE[[#This Row],[Entre - Estações]]=0, "-", BS_CONTROLE[[#This Row],[Entre - Estações]])</f>
        <v>-</v>
      </c>
      <c r="AN418" s="297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298"/>
      <c r="AS418" s="298"/>
      <c r="AT418" s="298"/>
      <c r="AU418" s="237"/>
      <c r="AV418" s="237"/>
      <c r="AW418" s="237"/>
      <c r="AX418" s="38"/>
      <c r="AY418" s="310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1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 t="str">
        <f>IF(BN418="","",SUBSTITUTE(BM418," ","")&amp;SUBSTITUTE(BN418," ",""))</f>
        <v/>
      </c>
    </row>
    <row r="419" spans="1:72">
      <c r="A419" s="162" t="str">
        <f t="shared" si="65"/>
        <v/>
      </c>
      <c r="B419" s="163"/>
      <c r="C419" s="8"/>
      <c r="D419" s="51"/>
      <c r="E419" s="311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0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0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329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7" t="str">
        <f>IF(BS_CONTROLE[[#This Row],[Local - Partida]]=0, "-", BS_CONTROLE[[#This Row],[Local - Partida]])</f>
        <v>-</v>
      </c>
      <c r="AL419" s="297" t="str">
        <f>IF(BS_CONTROLE[[#This Row],[Local - Encerramento]]=0, "-", BS_CONTROLE[[#This Row],[Local - Encerramento]])</f>
        <v>-</v>
      </c>
      <c r="AM419" s="297" t="str">
        <f>IF(BS_CONTROLE[[#This Row],[Entre - Estações]]=0, "-", BS_CONTROLE[[#This Row],[Entre - Estações]])</f>
        <v>-</v>
      </c>
      <c r="AN419" s="297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298"/>
      <c r="AS419" s="298"/>
      <c r="AT419" s="298"/>
      <c r="AU419" s="237"/>
      <c r="AV419" s="237"/>
      <c r="AW419" s="237"/>
      <c r="AX419" s="38"/>
      <c r="AY419" s="310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1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>
      <c r="A420" s="162" t="str">
        <f t="shared" si="65"/>
        <v/>
      </c>
      <c r="B420" s="163"/>
      <c r="C420" s="8"/>
      <c r="D420" s="51"/>
      <c r="E420" s="312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0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0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329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97" t="str">
        <f>IF(BS_CONTROLE[[#This Row],[Local - Partida]]=0, "-", BS_CONTROLE[[#This Row],[Local - Partida]])</f>
        <v>-</v>
      </c>
      <c r="AL420" s="297" t="str">
        <f>IF(BS_CONTROLE[[#This Row],[Local - Encerramento]]=0, "-", BS_CONTROLE[[#This Row],[Local - Encerramento]])</f>
        <v>-</v>
      </c>
      <c r="AM420" s="297" t="str">
        <f>IF(BS_CONTROLE[[#This Row],[Entre - Estações]]=0, "-", BS_CONTROLE[[#This Row],[Entre - Estações]])</f>
        <v>-</v>
      </c>
      <c r="AN420" s="297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298"/>
      <c r="AS420" s="298"/>
      <c r="AT420" s="298"/>
      <c r="AU420" s="237"/>
      <c r="AV420" s="237"/>
      <c r="AW420" s="237"/>
      <c r="AX420" s="38"/>
      <c r="AY420" s="310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1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0" t="str">
        <f>IF(BN420="","",SUBSTITUTE(BM420," ","")&amp;SUBSTITUTE(BN420," ",""))</f>
        <v/>
      </c>
    </row>
    <row r="421" spans="1:72">
      <c r="A421" s="162" t="str">
        <f t="shared" si="65"/>
        <v/>
      </c>
      <c r="B421" s="163"/>
      <c r="C421" s="8"/>
      <c r="D421" s="51"/>
      <c r="E421" s="311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0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0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329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7" t="str">
        <f>IF(BS_CONTROLE[[#This Row],[Local - Partida]]=0, "-", BS_CONTROLE[[#This Row],[Local - Partida]])</f>
        <v>-</v>
      </c>
      <c r="AL421" s="297" t="str">
        <f>IF(BS_CONTROLE[[#This Row],[Local - Encerramento]]=0, "-", BS_CONTROLE[[#This Row],[Local - Encerramento]])</f>
        <v>-</v>
      </c>
      <c r="AM421" s="297" t="str">
        <f>IF(BS_CONTROLE[[#This Row],[Entre - Estações]]=0, "-", BS_CONTROLE[[#This Row],[Entre - Estações]])</f>
        <v>-</v>
      </c>
      <c r="AN421" s="297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298"/>
      <c r="AS421" s="298"/>
      <c r="AT421" s="298"/>
      <c r="AU421" s="237"/>
      <c r="AV421" s="237"/>
      <c r="AW421" s="237"/>
      <c r="AX421" s="38"/>
      <c r="AY421" s="310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1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>
      <c r="A422" s="162" t="str">
        <f t="shared" si="65"/>
        <v/>
      </c>
      <c r="B422" s="163"/>
      <c r="C422" s="8"/>
      <c r="D422" s="51"/>
      <c r="E422" s="311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0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0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329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7" t="str">
        <f>IF(BS_CONTROLE[[#This Row],[Local - Partida]]=0, "-", BS_CONTROLE[[#This Row],[Local - Partida]])</f>
        <v>-</v>
      </c>
      <c r="AL422" s="297" t="str">
        <f>IF(BS_CONTROLE[[#This Row],[Local - Encerramento]]=0, "-", BS_CONTROLE[[#This Row],[Local - Encerramento]])</f>
        <v>-</v>
      </c>
      <c r="AM422" s="297" t="str">
        <f>IF(BS_CONTROLE[[#This Row],[Entre - Estações]]=0, "-", BS_CONTROLE[[#This Row],[Entre - Estações]])</f>
        <v>-</v>
      </c>
      <c r="AN422" s="297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298"/>
      <c r="AS422" s="298"/>
      <c r="AT422" s="298"/>
      <c r="AU422" s="237"/>
      <c r="AV422" s="237"/>
      <c r="AW422" s="237"/>
      <c r="AX422" s="38"/>
      <c r="AY422" s="310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1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>
      <c r="A423" s="162" t="str">
        <f t="shared" si="65"/>
        <v/>
      </c>
      <c r="B423" s="163"/>
      <c r="C423" s="8"/>
      <c r="D423" s="51"/>
      <c r="E423" s="311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0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0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329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7" t="str">
        <f>IF(BS_CONTROLE[[#This Row],[Local - Partida]]=0, "-", BS_CONTROLE[[#This Row],[Local - Partida]])</f>
        <v>-</v>
      </c>
      <c r="AL423" s="297" t="str">
        <f>IF(BS_CONTROLE[[#This Row],[Local - Encerramento]]=0, "-", BS_CONTROLE[[#This Row],[Local - Encerramento]])</f>
        <v>-</v>
      </c>
      <c r="AM423" s="297" t="str">
        <f>IF(BS_CONTROLE[[#This Row],[Entre - Estações]]=0, "-", BS_CONTROLE[[#This Row],[Entre - Estações]])</f>
        <v>-</v>
      </c>
      <c r="AN423" s="297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298"/>
      <c r="AS423" s="298"/>
      <c r="AT423" s="298"/>
      <c r="AU423" s="237"/>
      <c r="AV423" s="237"/>
      <c r="AW423" s="237"/>
      <c r="AX423" s="38"/>
      <c r="AY423" s="310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1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>
      <c r="A424" s="162" t="str">
        <f t="shared" si="65"/>
        <v/>
      </c>
      <c r="B424" s="163"/>
      <c r="C424" s="8"/>
      <c r="D424" s="51"/>
      <c r="E424" s="311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0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0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329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97" t="str">
        <f>IF(BS_CONTROLE[[#This Row],[Local - Partida]]=0, "-", BS_CONTROLE[[#This Row],[Local - Partida]])</f>
        <v>-</v>
      </c>
      <c r="AL424" s="297" t="str">
        <f>IF(BS_CONTROLE[[#This Row],[Local - Encerramento]]=0, "-", BS_CONTROLE[[#This Row],[Local - Encerramento]])</f>
        <v>-</v>
      </c>
      <c r="AM424" s="297" t="str">
        <f>IF(BS_CONTROLE[[#This Row],[Entre - Estações]]=0, "-", BS_CONTROLE[[#This Row],[Entre - Estações]])</f>
        <v>-</v>
      </c>
      <c r="AN424" s="297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298"/>
      <c r="AS424" s="298"/>
      <c r="AT424" s="298"/>
      <c r="AU424" s="237"/>
      <c r="AV424" s="237"/>
      <c r="AW424" s="237"/>
      <c r="AX424" s="38"/>
      <c r="AY424" s="310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1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0" t="str">
        <f>IF(BN424="","",SUBSTITUTE(BM424," ","")&amp;SUBSTITUTE(BN424," ",""))</f>
        <v/>
      </c>
    </row>
    <row r="425" spans="1:72">
      <c r="A425" s="162" t="str">
        <f t="shared" si="65"/>
        <v/>
      </c>
      <c r="B425" s="163"/>
      <c r="C425" s="8"/>
      <c r="D425" s="51"/>
      <c r="E425" s="311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0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0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329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7" t="str">
        <f>IF(BS_CONTROLE[[#This Row],[Local - Partida]]=0, "-", BS_CONTROLE[[#This Row],[Local - Partida]])</f>
        <v>-</v>
      </c>
      <c r="AL425" s="297" t="str">
        <f>IF(BS_CONTROLE[[#This Row],[Local - Encerramento]]=0, "-", BS_CONTROLE[[#This Row],[Local - Encerramento]])</f>
        <v>-</v>
      </c>
      <c r="AM425" s="297" t="str">
        <f>IF(BS_CONTROLE[[#This Row],[Entre - Estações]]=0, "-", BS_CONTROLE[[#This Row],[Entre - Estações]])</f>
        <v>-</v>
      </c>
      <c r="AN425" s="297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298"/>
      <c r="AS425" s="298"/>
      <c r="AT425" s="298"/>
      <c r="AU425" s="237"/>
      <c r="AV425" s="237"/>
      <c r="AW425" s="237"/>
      <c r="AX425" s="38"/>
      <c r="AY425" s="310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1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>
      <c r="A426" s="162" t="str">
        <f t="shared" si="65"/>
        <v/>
      </c>
      <c r="B426" s="163"/>
      <c r="C426" s="8"/>
      <c r="D426" s="51"/>
      <c r="E426" s="311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0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0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329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97" t="str">
        <f>IF(BS_CONTROLE[[#This Row],[Local - Partida]]=0, "-", BS_CONTROLE[[#This Row],[Local - Partida]])</f>
        <v>-</v>
      </c>
      <c r="AL426" s="297" t="str">
        <f>IF(BS_CONTROLE[[#This Row],[Local - Encerramento]]=0, "-", BS_CONTROLE[[#This Row],[Local - Encerramento]])</f>
        <v>-</v>
      </c>
      <c r="AM426" s="297" t="str">
        <f>IF(BS_CONTROLE[[#This Row],[Entre - Estações]]=0, "-", BS_CONTROLE[[#This Row],[Entre - Estações]])</f>
        <v>-</v>
      </c>
      <c r="AN426" s="297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298"/>
      <c r="AS426" s="298"/>
      <c r="AT426" s="298"/>
      <c r="AU426" s="237"/>
      <c r="AV426" s="237"/>
      <c r="AW426" s="237"/>
      <c r="AX426" s="38"/>
      <c r="AY426" s="310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1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0" t="str">
        <f>IF(BN426="","",SUBSTITUTE(BM426," ","")&amp;SUBSTITUTE(BN426," ",""))</f>
        <v/>
      </c>
    </row>
    <row r="427" spans="1:72">
      <c r="A427" s="162" t="str">
        <f t="shared" si="65"/>
        <v/>
      </c>
      <c r="B427" s="163"/>
      <c r="C427" s="8"/>
      <c r="D427" s="51"/>
      <c r="E427" s="311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0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0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329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7" t="str">
        <f>IF(BS_CONTROLE[[#This Row],[Local - Partida]]=0, "-", BS_CONTROLE[[#This Row],[Local - Partida]])</f>
        <v>-</v>
      </c>
      <c r="AL427" s="297" t="str">
        <f>IF(BS_CONTROLE[[#This Row],[Local - Encerramento]]=0, "-", BS_CONTROLE[[#This Row],[Local - Encerramento]])</f>
        <v>-</v>
      </c>
      <c r="AM427" s="297" t="str">
        <f>IF(BS_CONTROLE[[#This Row],[Entre - Estações]]=0, "-", BS_CONTROLE[[#This Row],[Entre - Estações]])</f>
        <v>-</v>
      </c>
      <c r="AN427" s="297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298"/>
      <c r="AS427" s="298"/>
      <c r="AT427" s="298"/>
      <c r="AU427" s="237"/>
      <c r="AV427" s="237"/>
      <c r="AW427" s="237"/>
      <c r="AX427" s="38"/>
      <c r="AY427" s="310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1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>
      <c r="A428" s="162" t="str">
        <f t="shared" si="65"/>
        <v/>
      </c>
      <c r="B428" s="163"/>
      <c r="C428" s="8"/>
      <c r="D428" s="51"/>
      <c r="E428" s="311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0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0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329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7" t="str">
        <f>IF(BS_CONTROLE[[#This Row],[Local - Partida]]=0, "-", BS_CONTROLE[[#This Row],[Local - Partida]])</f>
        <v>-</v>
      </c>
      <c r="AL428" s="297" t="str">
        <f>IF(BS_CONTROLE[[#This Row],[Local - Encerramento]]=0, "-", BS_CONTROLE[[#This Row],[Local - Encerramento]])</f>
        <v>-</v>
      </c>
      <c r="AM428" s="297" t="str">
        <f>IF(BS_CONTROLE[[#This Row],[Entre - Estações]]=0, "-", BS_CONTROLE[[#This Row],[Entre - Estações]])</f>
        <v>-</v>
      </c>
      <c r="AN428" s="297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298"/>
      <c r="AS428" s="298"/>
      <c r="AT428" s="298"/>
      <c r="AU428" s="237"/>
      <c r="AV428" s="237"/>
      <c r="AW428" s="237"/>
      <c r="AX428" s="38"/>
      <c r="AY428" s="310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1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>
      <c r="A429" s="162" t="str">
        <f t="shared" si="65"/>
        <v/>
      </c>
      <c r="B429" s="163"/>
      <c r="C429" s="8"/>
      <c r="D429" s="51"/>
      <c r="E429" s="311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0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0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329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97" t="str">
        <f>IF(BS_CONTROLE[[#This Row],[Local - Partida]]=0, "-", BS_CONTROLE[[#This Row],[Local - Partida]])</f>
        <v>-</v>
      </c>
      <c r="AL429" s="297" t="str">
        <f>IF(BS_CONTROLE[[#This Row],[Local - Encerramento]]=0, "-", BS_CONTROLE[[#This Row],[Local - Encerramento]])</f>
        <v>-</v>
      </c>
      <c r="AM429" s="297" t="str">
        <f>IF(BS_CONTROLE[[#This Row],[Entre - Estações]]=0, "-", BS_CONTROLE[[#This Row],[Entre - Estações]])</f>
        <v>-</v>
      </c>
      <c r="AN429" s="297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298"/>
      <c r="AS429" s="298"/>
      <c r="AT429" s="298"/>
      <c r="AU429" s="237"/>
      <c r="AV429" s="237"/>
      <c r="AW429" s="237"/>
      <c r="AX429" s="38"/>
      <c r="AY429" s="310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1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0" t="str">
        <f>IF(BN429="","",SUBSTITUTE(BM429," ","")&amp;SUBSTITUTE(BN429," ",""))</f>
        <v/>
      </c>
    </row>
    <row r="430" spans="1:72">
      <c r="A430" s="162" t="str">
        <f t="shared" si="65"/>
        <v/>
      </c>
      <c r="B430" s="163"/>
      <c r="C430" s="8"/>
      <c r="D430" s="51"/>
      <c r="E430" s="311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0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0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329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97" t="str">
        <f>IF(BS_CONTROLE[[#This Row],[Local - Partida]]=0, "-", BS_CONTROLE[[#This Row],[Local - Partida]])</f>
        <v>-</v>
      </c>
      <c r="AL430" s="297" t="str">
        <f>IF(BS_CONTROLE[[#This Row],[Local - Encerramento]]=0, "-", BS_CONTROLE[[#This Row],[Local - Encerramento]])</f>
        <v>-</v>
      </c>
      <c r="AM430" s="297" t="str">
        <f>IF(BS_CONTROLE[[#This Row],[Entre - Estações]]=0, "-", BS_CONTROLE[[#This Row],[Entre - Estações]])</f>
        <v>-</v>
      </c>
      <c r="AN430" s="297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298"/>
      <c r="AS430" s="298"/>
      <c r="AT430" s="298"/>
      <c r="AU430" s="237"/>
      <c r="AV430" s="237"/>
      <c r="AW430" s="237"/>
      <c r="AX430" s="38"/>
      <c r="AY430" s="310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1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0" t="str">
        <f>IF(BN430="","",SUBSTITUTE(BM430," ","")&amp;SUBSTITUTE(BN430," ",""))</f>
        <v/>
      </c>
    </row>
    <row r="431" spans="1:72">
      <c r="A431" s="162" t="str">
        <f t="shared" si="65"/>
        <v/>
      </c>
      <c r="B431" s="163"/>
      <c r="C431" s="8"/>
      <c r="D431" s="51"/>
      <c r="E431" s="311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0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0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329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97" t="str">
        <f>IF(BS_CONTROLE[[#This Row],[Local - Partida]]=0, "-", BS_CONTROLE[[#This Row],[Local - Partida]])</f>
        <v>-</v>
      </c>
      <c r="AL431" s="297" t="str">
        <f>IF(BS_CONTROLE[[#This Row],[Local - Encerramento]]=0, "-", BS_CONTROLE[[#This Row],[Local - Encerramento]])</f>
        <v>-</v>
      </c>
      <c r="AM431" s="297" t="str">
        <f>IF(BS_CONTROLE[[#This Row],[Entre - Estações]]=0, "-", BS_CONTROLE[[#This Row],[Entre - Estações]])</f>
        <v>-</v>
      </c>
      <c r="AN431" s="297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298"/>
      <c r="AS431" s="298"/>
      <c r="AT431" s="298"/>
      <c r="AU431" s="237"/>
      <c r="AV431" s="237"/>
      <c r="AW431" s="237"/>
      <c r="AX431" s="38"/>
      <c r="AY431" s="310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1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>
      <c r="A432" s="162" t="str">
        <f t="shared" si="65"/>
        <v/>
      </c>
      <c r="B432" s="163"/>
      <c r="C432" s="8"/>
      <c r="D432" s="51"/>
      <c r="E432" s="312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0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0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329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7" t="str">
        <f>IF(BS_CONTROLE[[#This Row],[Local - Partida]]=0, "-", BS_CONTROLE[[#This Row],[Local - Partida]])</f>
        <v>-</v>
      </c>
      <c r="AL432" s="297" t="str">
        <f>IF(BS_CONTROLE[[#This Row],[Local - Encerramento]]=0, "-", BS_CONTROLE[[#This Row],[Local - Encerramento]])</f>
        <v>-</v>
      </c>
      <c r="AM432" s="297" t="str">
        <f>IF(BS_CONTROLE[[#This Row],[Entre - Estações]]=0, "-", BS_CONTROLE[[#This Row],[Entre - Estações]])</f>
        <v>-</v>
      </c>
      <c r="AN432" s="297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298"/>
      <c r="AS432" s="298"/>
      <c r="AT432" s="298"/>
      <c r="AU432" s="237"/>
      <c r="AV432" s="237"/>
      <c r="AW432" s="237"/>
      <c r="AX432" s="38"/>
      <c r="AY432" s="310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1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>
      <c r="A433" s="162" t="str">
        <f t="shared" si="65"/>
        <v/>
      </c>
      <c r="B433" s="163"/>
      <c r="C433" s="8"/>
      <c r="D433" s="51"/>
      <c r="E433" s="311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0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0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329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97" t="str">
        <f>IF(BS_CONTROLE[[#This Row],[Local - Partida]]=0, "-", BS_CONTROLE[[#This Row],[Local - Partida]])</f>
        <v>-</v>
      </c>
      <c r="AL433" s="297" t="str">
        <f>IF(BS_CONTROLE[[#This Row],[Local - Encerramento]]=0, "-", BS_CONTROLE[[#This Row],[Local - Encerramento]])</f>
        <v>-</v>
      </c>
      <c r="AM433" s="297" t="str">
        <f>IF(BS_CONTROLE[[#This Row],[Entre - Estações]]=0, "-", BS_CONTROLE[[#This Row],[Entre - Estações]])</f>
        <v>-</v>
      </c>
      <c r="AN433" s="297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298"/>
      <c r="AS433" s="298"/>
      <c r="AT433" s="298"/>
      <c r="AU433" s="237"/>
      <c r="AV433" s="237"/>
      <c r="AW433" s="237"/>
      <c r="AX433" s="38"/>
      <c r="AY433" s="310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1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>
      <c r="A434" s="162" t="str">
        <f t="shared" si="65"/>
        <v/>
      </c>
      <c r="B434" s="163"/>
      <c r="C434" s="8"/>
      <c r="D434" s="51"/>
      <c r="E434" s="311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0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0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329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97" t="str">
        <f>IF(BS_CONTROLE[[#This Row],[Local - Partida]]=0, "-", BS_CONTROLE[[#This Row],[Local - Partida]])</f>
        <v>-</v>
      </c>
      <c r="AL434" s="297" t="str">
        <f>IF(BS_CONTROLE[[#This Row],[Local - Encerramento]]=0, "-", BS_CONTROLE[[#This Row],[Local - Encerramento]])</f>
        <v>-</v>
      </c>
      <c r="AM434" s="297" t="str">
        <f>IF(BS_CONTROLE[[#This Row],[Entre - Estações]]=0, "-", BS_CONTROLE[[#This Row],[Entre - Estações]])</f>
        <v>-</v>
      </c>
      <c r="AN434" s="297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298"/>
      <c r="AS434" s="298"/>
      <c r="AT434" s="298"/>
      <c r="AU434" s="237"/>
      <c r="AV434" s="237"/>
      <c r="AW434" s="237"/>
      <c r="AX434" s="38"/>
      <c r="AY434" s="310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1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0" t="str">
        <f>IF(BN434="","",SUBSTITUTE(BM434," ","")&amp;SUBSTITUTE(BN434," ",""))</f>
        <v/>
      </c>
    </row>
    <row r="435" spans="1:72">
      <c r="A435" s="162" t="str">
        <f t="shared" si="65"/>
        <v/>
      </c>
      <c r="B435" s="163"/>
      <c r="C435" s="8"/>
      <c r="D435" s="51"/>
      <c r="E435" s="311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0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0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329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97" t="str">
        <f>IF(BS_CONTROLE[[#This Row],[Local - Partida]]=0, "-", BS_CONTROLE[[#This Row],[Local - Partida]])</f>
        <v>-</v>
      </c>
      <c r="AL435" s="297" t="str">
        <f>IF(BS_CONTROLE[[#This Row],[Local - Encerramento]]=0, "-", BS_CONTROLE[[#This Row],[Local - Encerramento]])</f>
        <v>-</v>
      </c>
      <c r="AM435" s="297" t="str">
        <f>IF(BS_CONTROLE[[#This Row],[Entre - Estações]]=0, "-", BS_CONTROLE[[#This Row],[Entre - Estações]])</f>
        <v>-</v>
      </c>
      <c r="AN435" s="297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298"/>
      <c r="AS435" s="298"/>
      <c r="AT435" s="298"/>
      <c r="AU435" s="237"/>
      <c r="AV435" s="237"/>
      <c r="AW435" s="237"/>
      <c r="AX435" s="38"/>
      <c r="AY435" s="310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1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0" t="str">
        <f>IF(BN435="","",SUBSTITUTE(BM435," ","")&amp;SUBSTITUTE(BN435," ",""))</f>
        <v/>
      </c>
    </row>
    <row r="436" spans="1:72">
      <c r="A436" s="162" t="str">
        <f t="shared" si="65"/>
        <v/>
      </c>
      <c r="B436" s="163"/>
      <c r="C436" s="8"/>
      <c r="D436" s="51"/>
      <c r="E436" s="311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0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0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329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97" t="str">
        <f>IF(BS_CONTROLE[[#This Row],[Local - Partida]]=0, "-", BS_CONTROLE[[#This Row],[Local - Partida]])</f>
        <v>-</v>
      </c>
      <c r="AL436" s="297" t="str">
        <f>IF(BS_CONTROLE[[#This Row],[Local - Encerramento]]=0, "-", BS_CONTROLE[[#This Row],[Local - Encerramento]])</f>
        <v>-</v>
      </c>
      <c r="AM436" s="297" t="str">
        <f>IF(BS_CONTROLE[[#This Row],[Entre - Estações]]=0, "-", BS_CONTROLE[[#This Row],[Entre - Estações]])</f>
        <v>-</v>
      </c>
      <c r="AN436" s="297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298"/>
      <c r="AS436" s="298"/>
      <c r="AT436" s="298"/>
      <c r="AU436" s="237"/>
      <c r="AV436" s="237"/>
      <c r="AW436" s="237"/>
      <c r="AX436" s="38"/>
      <c r="AY436" s="310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1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0" t="str">
        <f>IF(BN436="","",SUBSTITUTE(BM436," ","")&amp;SUBSTITUTE(BN436," ",""))</f>
        <v/>
      </c>
    </row>
    <row r="437" spans="1:72">
      <c r="A437" s="162" t="str">
        <f t="shared" si="65"/>
        <v/>
      </c>
      <c r="B437" s="163"/>
      <c r="C437" s="8"/>
      <c r="D437" s="51"/>
      <c r="E437" s="311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0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0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329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97" t="str">
        <f>IF(BS_CONTROLE[[#This Row],[Local - Partida]]=0, "-", BS_CONTROLE[[#This Row],[Local - Partida]])</f>
        <v>-</v>
      </c>
      <c r="AL437" s="297" t="str">
        <f>IF(BS_CONTROLE[[#This Row],[Local - Encerramento]]=0, "-", BS_CONTROLE[[#This Row],[Local - Encerramento]])</f>
        <v>-</v>
      </c>
      <c r="AM437" s="297" t="str">
        <f>IF(BS_CONTROLE[[#This Row],[Entre - Estações]]=0, "-", BS_CONTROLE[[#This Row],[Entre - Estações]])</f>
        <v>-</v>
      </c>
      <c r="AN437" s="297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298"/>
      <c r="AS437" s="298"/>
      <c r="AT437" s="298"/>
      <c r="AU437" s="237"/>
      <c r="AV437" s="237"/>
      <c r="AW437" s="237"/>
      <c r="AX437" s="38"/>
      <c r="AY437" s="310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1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0" t="str">
        <f>IF(BN437="","",SUBSTITUTE(BM437," ","")&amp;SUBSTITUTE(BN437," ",""))</f>
        <v/>
      </c>
    </row>
    <row r="438" spans="1:72">
      <c r="A438" s="162" t="str">
        <f t="shared" si="65"/>
        <v/>
      </c>
      <c r="B438" s="163"/>
      <c r="C438" s="8"/>
      <c r="D438" s="51"/>
      <c r="E438" s="311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0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0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329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97" t="str">
        <f>IF(BS_CONTROLE[[#This Row],[Local - Partida]]=0, "-", BS_CONTROLE[[#This Row],[Local - Partida]])</f>
        <v>-</v>
      </c>
      <c r="AL438" s="297" t="str">
        <f>IF(BS_CONTROLE[[#This Row],[Local - Encerramento]]=0, "-", BS_CONTROLE[[#This Row],[Local - Encerramento]])</f>
        <v>-</v>
      </c>
      <c r="AM438" s="297" t="str">
        <f>IF(BS_CONTROLE[[#This Row],[Entre - Estações]]=0, "-", BS_CONTROLE[[#This Row],[Entre - Estações]])</f>
        <v>-</v>
      </c>
      <c r="AN438" s="297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298"/>
      <c r="AS438" s="298"/>
      <c r="AT438" s="298"/>
      <c r="AU438" s="237"/>
      <c r="AV438" s="237"/>
      <c r="AW438" s="237"/>
      <c r="AX438" s="38"/>
      <c r="AY438" s="310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1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>
      <c r="A439" s="162" t="str">
        <f t="shared" si="65"/>
        <v/>
      </c>
      <c r="B439" s="163"/>
      <c r="C439" s="8"/>
      <c r="D439" s="51"/>
      <c r="E439" s="311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0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0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329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97" t="str">
        <f>IF(BS_CONTROLE[[#This Row],[Local - Partida]]=0, "-", BS_CONTROLE[[#This Row],[Local - Partida]])</f>
        <v>-</v>
      </c>
      <c r="AL439" s="297" t="str">
        <f>IF(BS_CONTROLE[[#This Row],[Local - Encerramento]]=0, "-", BS_CONTROLE[[#This Row],[Local - Encerramento]])</f>
        <v>-</v>
      </c>
      <c r="AM439" s="297" t="str">
        <f>IF(BS_CONTROLE[[#This Row],[Entre - Estações]]=0, "-", BS_CONTROLE[[#This Row],[Entre - Estações]])</f>
        <v>-</v>
      </c>
      <c r="AN439" s="297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298"/>
      <c r="AS439" s="298"/>
      <c r="AT439" s="298"/>
      <c r="AU439" s="237"/>
      <c r="AV439" s="237"/>
      <c r="AW439" s="237"/>
      <c r="AX439" s="38"/>
      <c r="AY439" s="310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1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>
      <c r="A440" s="162" t="str">
        <f t="shared" si="65"/>
        <v/>
      </c>
      <c r="B440" s="163"/>
      <c r="C440" s="8"/>
      <c r="D440" s="51"/>
      <c r="E440" s="311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0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0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329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97" t="str">
        <f>IF(BS_CONTROLE[[#This Row],[Local - Partida]]=0, "-", BS_CONTROLE[[#This Row],[Local - Partida]])</f>
        <v>-</v>
      </c>
      <c r="AL440" s="297" t="str">
        <f>IF(BS_CONTROLE[[#This Row],[Local - Encerramento]]=0, "-", BS_CONTROLE[[#This Row],[Local - Encerramento]])</f>
        <v>-</v>
      </c>
      <c r="AM440" s="297" t="str">
        <f>IF(BS_CONTROLE[[#This Row],[Entre - Estações]]=0, "-", BS_CONTROLE[[#This Row],[Entre - Estações]])</f>
        <v>-</v>
      </c>
      <c r="AN440" s="297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298"/>
      <c r="AS440" s="298"/>
      <c r="AT440" s="298"/>
      <c r="AU440" s="237"/>
      <c r="AV440" s="237"/>
      <c r="AW440" s="237"/>
      <c r="AX440" s="38"/>
      <c r="AY440" s="310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1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>
      <c r="A441" s="162" t="str">
        <f t="shared" si="65"/>
        <v/>
      </c>
      <c r="B441" s="163"/>
      <c r="C441" s="8"/>
      <c r="D441" s="51"/>
      <c r="E441" s="311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0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0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329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97" t="str">
        <f>IF(BS_CONTROLE[[#This Row],[Local - Partida]]=0, "-", BS_CONTROLE[[#This Row],[Local - Partida]])</f>
        <v>-</v>
      </c>
      <c r="AL441" s="297" t="str">
        <f>IF(BS_CONTROLE[[#This Row],[Local - Encerramento]]=0, "-", BS_CONTROLE[[#This Row],[Local - Encerramento]])</f>
        <v>-</v>
      </c>
      <c r="AM441" s="297" t="str">
        <f>IF(BS_CONTROLE[[#This Row],[Entre - Estações]]=0, "-", BS_CONTROLE[[#This Row],[Entre - Estações]])</f>
        <v>-</v>
      </c>
      <c r="AN441" s="297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298"/>
      <c r="AS441" s="298"/>
      <c r="AT441" s="298"/>
      <c r="AU441" s="237"/>
      <c r="AV441" s="237"/>
      <c r="AW441" s="237"/>
      <c r="AX441" s="38"/>
      <c r="AY441" s="310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1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>
      <c r="A442" s="162" t="str">
        <f t="shared" si="65"/>
        <v/>
      </c>
      <c r="B442" s="163"/>
      <c r="C442" s="8"/>
      <c r="D442" s="51"/>
      <c r="E442" s="311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0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0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329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97" t="str">
        <f>IF(BS_CONTROLE[[#This Row],[Local - Partida]]=0, "-", BS_CONTROLE[[#This Row],[Local - Partida]])</f>
        <v>-</v>
      </c>
      <c r="AL442" s="297" t="str">
        <f>IF(BS_CONTROLE[[#This Row],[Local - Encerramento]]=0, "-", BS_CONTROLE[[#This Row],[Local - Encerramento]])</f>
        <v>-</v>
      </c>
      <c r="AM442" s="297" t="str">
        <f>IF(BS_CONTROLE[[#This Row],[Entre - Estações]]=0, "-", BS_CONTROLE[[#This Row],[Entre - Estações]])</f>
        <v>-</v>
      </c>
      <c r="AN442" s="297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298"/>
      <c r="AS442" s="298"/>
      <c r="AT442" s="298"/>
      <c r="AU442" s="237"/>
      <c r="AV442" s="237"/>
      <c r="AW442" s="237"/>
      <c r="AX442" s="38"/>
      <c r="AY442" s="310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1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>
      <c r="A443" s="162" t="str">
        <f t="shared" si="65"/>
        <v/>
      </c>
      <c r="B443" s="163"/>
      <c r="C443" s="8"/>
      <c r="D443" s="51"/>
      <c r="E443" s="311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0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0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329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97" t="str">
        <f>IF(BS_CONTROLE[[#This Row],[Local - Partida]]=0, "-", BS_CONTROLE[[#This Row],[Local - Partida]])</f>
        <v>-</v>
      </c>
      <c r="AL443" s="297" t="str">
        <f>IF(BS_CONTROLE[[#This Row],[Local - Encerramento]]=0, "-", BS_CONTROLE[[#This Row],[Local - Encerramento]])</f>
        <v>-</v>
      </c>
      <c r="AM443" s="297" t="str">
        <f>IF(BS_CONTROLE[[#This Row],[Entre - Estações]]=0, "-", BS_CONTROLE[[#This Row],[Entre - Estações]])</f>
        <v>-</v>
      </c>
      <c r="AN443" s="297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298"/>
      <c r="AS443" s="298"/>
      <c r="AT443" s="298"/>
      <c r="AU443" s="237"/>
      <c r="AV443" s="237"/>
      <c r="AW443" s="237"/>
      <c r="AX443" s="38"/>
      <c r="AY443" s="310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1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>
      <c r="A444" s="162" t="str">
        <f t="shared" si="65"/>
        <v/>
      </c>
      <c r="B444" s="163"/>
      <c r="C444" s="8"/>
      <c r="D444" s="51"/>
      <c r="E444" s="312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0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0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329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97" t="str">
        <f>IF(BS_CONTROLE[[#This Row],[Local - Partida]]=0, "-", BS_CONTROLE[[#This Row],[Local - Partida]])</f>
        <v>-</v>
      </c>
      <c r="AL444" s="297" t="str">
        <f>IF(BS_CONTROLE[[#This Row],[Local - Encerramento]]=0, "-", BS_CONTROLE[[#This Row],[Local - Encerramento]])</f>
        <v>-</v>
      </c>
      <c r="AM444" s="297" t="str">
        <f>IF(BS_CONTROLE[[#This Row],[Entre - Estações]]=0, "-", BS_CONTROLE[[#This Row],[Entre - Estações]])</f>
        <v>-</v>
      </c>
      <c r="AN444" s="297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98"/>
      <c r="AS444" s="298"/>
      <c r="AT444" s="298"/>
      <c r="AU444" s="237"/>
      <c r="AV444" s="237"/>
      <c r="AW444" s="237"/>
      <c r="AX444" s="38"/>
      <c r="AY444" s="310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1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>
      <c r="A445" s="162" t="str">
        <f t="shared" si="65"/>
        <v/>
      </c>
      <c r="B445" s="163"/>
      <c r="C445" s="8"/>
      <c r="D445" s="51"/>
      <c r="E445" s="311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0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0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329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97" t="str">
        <f>IF(BS_CONTROLE[[#This Row],[Local - Partida]]=0, "-", BS_CONTROLE[[#This Row],[Local - Partida]])</f>
        <v>-</v>
      </c>
      <c r="AL445" s="297" t="str">
        <f>IF(BS_CONTROLE[[#This Row],[Local - Encerramento]]=0, "-", BS_CONTROLE[[#This Row],[Local - Encerramento]])</f>
        <v>-</v>
      </c>
      <c r="AM445" s="297" t="str">
        <f>IF(BS_CONTROLE[[#This Row],[Entre - Estações]]=0, "-", BS_CONTROLE[[#This Row],[Entre - Estações]])</f>
        <v>-</v>
      </c>
      <c r="AN445" s="297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98"/>
      <c r="AS445" s="298"/>
      <c r="AT445" s="298"/>
      <c r="AU445" s="237"/>
      <c r="AV445" s="237"/>
      <c r="AW445" s="237"/>
      <c r="AX445" s="38"/>
      <c r="AY445" s="310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1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>
      <c r="A446" s="162" t="str">
        <f t="shared" si="65"/>
        <v/>
      </c>
      <c r="B446" s="163"/>
      <c r="C446" s="172"/>
      <c r="D446" s="173"/>
      <c r="E446" s="311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363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97" t="str">
        <f>IF(BS_CONTROLE[[#This Row],[Local - Partida]]=0, "-", BS_CONTROLE[[#This Row],[Local - Partida]])</f>
        <v>-</v>
      </c>
      <c r="AL446" s="297" t="str">
        <f>IF(BS_CONTROLE[[#This Row],[Local - Encerramento]]=0, "-", BS_CONTROLE[[#This Row],[Local - Encerramento]])</f>
        <v>-</v>
      </c>
      <c r="AM446" s="297" t="str">
        <f>IF(BS_CONTROLE[[#This Row],[Entre - Estações]]=0, "-", BS_CONTROLE[[#This Row],[Entre - Estações]])</f>
        <v>-</v>
      </c>
      <c r="AN446" s="297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98"/>
      <c r="AS446" s="298"/>
      <c r="AT446" s="298"/>
      <c r="AU446" s="299"/>
      <c r="AV446" s="299"/>
      <c r="AW446" s="299"/>
      <c r="AX446" s="180"/>
      <c r="AY446" s="310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2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>
      <c r="A447" s="162" t="str">
        <f>D447&amp;B447</f>
        <v/>
      </c>
      <c r="B447" s="163"/>
      <c r="C447" s="273"/>
      <c r="D447" s="274"/>
      <c r="E447" s="311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363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297"/>
      <c r="AL447" s="297"/>
      <c r="AM447" s="297"/>
      <c r="AN447" s="297"/>
      <c r="AO447" s="280"/>
      <c r="AP447" s="281"/>
      <c r="AQ447" s="281"/>
      <c r="AR447" s="298"/>
      <c r="AS447" s="298"/>
      <c r="AT447" s="298"/>
      <c r="AU447" s="300"/>
      <c r="AV447" s="300"/>
      <c r="AW447" s="300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3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>
      <c r="A448" s="162" t="str">
        <f>D448&amp;B448</f>
        <v/>
      </c>
      <c r="B448" s="163"/>
      <c r="C448" s="273"/>
      <c r="D448" s="274"/>
      <c r="E448" s="311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363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297"/>
      <c r="AL448" s="297"/>
      <c r="AM448" s="297"/>
      <c r="AN448" s="297"/>
      <c r="AO448" s="280"/>
      <c r="AP448" s="281"/>
      <c r="AQ448" s="281"/>
      <c r="AR448" s="298"/>
      <c r="AS448" s="298"/>
      <c r="AT448" s="298"/>
      <c r="AU448" s="300"/>
      <c r="AV448" s="300"/>
      <c r="AW448" s="300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3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>
      <c r="A449" s="162" t="str">
        <f>D449&amp;B449</f>
        <v/>
      </c>
      <c r="B449" s="163"/>
      <c r="C449" s="273"/>
      <c r="D449" s="274"/>
      <c r="E449" s="311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363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297"/>
      <c r="AL449" s="297"/>
      <c r="AM449" s="297"/>
      <c r="AN449" s="297"/>
      <c r="AO449" s="280"/>
      <c r="AP449" s="281"/>
      <c r="AQ449" s="281"/>
      <c r="AR449" s="298"/>
      <c r="AS449" s="298"/>
      <c r="AT449" s="298"/>
      <c r="AU449" s="300"/>
      <c r="AV449" s="300"/>
      <c r="AW449" s="300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3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>
      <c r="A450" s="162" t="str">
        <f>D450&amp;B450</f>
        <v/>
      </c>
      <c r="B450" s="163"/>
      <c r="C450" s="273"/>
      <c r="D450" s="274"/>
      <c r="E450" s="311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363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297"/>
      <c r="AL450" s="297"/>
      <c r="AM450" s="297"/>
      <c r="AN450" s="297"/>
      <c r="AO450" s="280"/>
      <c r="AP450" s="281"/>
      <c r="AQ450" s="281"/>
      <c r="AR450" s="298"/>
      <c r="AS450" s="298"/>
      <c r="AT450" s="298"/>
      <c r="AU450" s="300"/>
      <c r="AV450" s="300"/>
      <c r="AW450" s="300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3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>
      <c r="A451" s="162" t="str">
        <f>D451&amp;B451</f>
        <v/>
      </c>
      <c r="B451" s="163"/>
      <c r="C451" s="273"/>
      <c r="D451" s="274"/>
      <c r="E451" s="311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363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297"/>
      <c r="AL451" s="297"/>
      <c r="AM451" s="297"/>
      <c r="AN451" s="297"/>
      <c r="AO451" s="280"/>
      <c r="AP451" s="281"/>
      <c r="AQ451" s="281"/>
      <c r="AR451" s="298"/>
      <c r="AS451" s="298"/>
      <c r="AT451" s="298"/>
      <c r="AU451" s="300"/>
      <c r="AV451" s="300"/>
      <c r="AW451" s="300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3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>
      <c r="A452" s="162" t="str">
        <f>D452&amp;B452</f>
        <v/>
      </c>
      <c r="B452" s="163"/>
      <c r="C452" s="273"/>
      <c r="D452" s="274"/>
      <c r="E452" s="311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363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297"/>
      <c r="AL452" s="297"/>
      <c r="AM452" s="297"/>
      <c r="AN452" s="297"/>
      <c r="AO452" s="280"/>
      <c r="AP452" s="281"/>
      <c r="AQ452" s="281"/>
      <c r="AR452" s="298"/>
      <c r="AS452" s="298"/>
      <c r="AT452" s="298"/>
      <c r="AU452" s="300"/>
      <c r="AV452" s="300"/>
      <c r="AW452" s="300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3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>
      <c r="A453" s="162" t="str">
        <f>D453&amp;B453</f>
        <v/>
      </c>
      <c r="B453" s="163"/>
      <c r="C453" s="273"/>
      <c r="D453" s="274"/>
      <c r="E453" s="311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363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297"/>
      <c r="AL453" s="297"/>
      <c r="AM453" s="297"/>
      <c r="AN453" s="297"/>
      <c r="AO453" s="280"/>
      <c r="AP453" s="281"/>
      <c r="AQ453" s="281"/>
      <c r="AR453" s="298"/>
      <c r="AS453" s="298"/>
      <c r="AT453" s="298"/>
      <c r="AU453" s="300"/>
      <c r="AV453" s="300"/>
      <c r="AW453" s="300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3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>
      <c r="A454" s="162" t="str">
        <f>D454&amp;B454</f>
        <v/>
      </c>
      <c r="B454" s="163"/>
      <c r="C454" s="273"/>
      <c r="D454" s="274"/>
      <c r="E454" s="311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363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297"/>
      <c r="AL454" s="297"/>
      <c r="AM454" s="297"/>
      <c r="AN454" s="297"/>
      <c r="AO454" s="280"/>
      <c r="AP454" s="281"/>
      <c r="AQ454" s="281"/>
      <c r="AR454" s="298"/>
      <c r="AS454" s="298"/>
      <c r="AT454" s="298"/>
      <c r="AU454" s="300"/>
      <c r="AV454" s="300"/>
      <c r="AW454" s="300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3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>
      <c r="A455" s="162" t="str">
        <f>D455&amp;B455</f>
        <v/>
      </c>
      <c r="B455" s="163"/>
      <c r="C455" s="273"/>
      <c r="D455" s="274"/>
      <c r="E455" s="311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363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297"/>
      <c r="AL455" s="297"/>
      <c r="AM455" s="297"/>
      <c r="AN455" s="297"/>
      <c r="AO455" s="280"/>
      <c r="AP455" s="281"/>
      <c r="AQ455" s="281"/>
      <c r="AR455" s="298"/>
      <c r="AS455" s="298"/>
      <c r="AT455" s="298"/>
      <c r="AU455" s="300"/>
      <c r="AV455" s="300"/>
      <c r="AW455" s="300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3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>
      <c r="A456" s="162" t="str">
        <f>D456&amp;B456</f>
        <v/>
      </c>
      <c r="B456" s="163"/>
      <c r="C456" s="273"/>
      <c r="D456" s="274"/>
      <c r="E456" s="312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363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297"/>
      <c r="AL456" s="297"/>
      <c r="AM456" s="297"/>
      <c r="AN456" s="297"/>
      <c r="AO456" s="280"/>
      <c r="AP456" s="281"/>
      <c r="AQ456" s="281"/>
      <c r="AR456" s="298"/>
      <c r="AS456" s="298"/>
      <c r="AT456" s="298"/>
      <c r="AU456" s="300"/>
      <c r="AV456" s="300"/>
      <c r="AW456" s="300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3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>
      <c r="A457" s="162" t="str">
        <f>D457&amp;B457</f>
        <v/>
      </c>
      <c r="B457" s="163"/>
      <c r="C457" s="273"/>
      <c r="D457" s="274"/>
      <c r="E457" s="311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363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297"/>
      <c r="AL457" s="297"/>
      <c r="AM457" s="297"/>
      <c r="AN457" s="297"/>
      <c r="AO457" s="280"/>
      <c r="AP457" s="281"/>
      <c r="AQ457" s="281"/>
      <c r="AR457" s="298"/>
      <c r="AS457" s="298"/>
      <c r="AT457" s="298"/>
      <c r="AU457" s="300"/>
      <c r="AV457" s="300"/>
      <c r="AW457" s="300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3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>
      <c r="A458" s="162" t="str">
        <f>D458&amp;B458</f>
        <v/>
      </c>
      <c r="B458" s="163"/>
      <c r="C458" s="273"/>
      <c r="D458" s="274"/>
      <c r="E458" s="311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363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297"/>
      <c r="AL458" s="297"/>
      <c r="AM458" s="297"/>
      <c r="AN458" s="297"/>
      <c r="AO458" s="280"/>
      <c r="AP458" s="281"/>
      <c r="AQ458" s="281"/>
      <c r="AR458" s="298"/>
      <c r="AS458" s="298"/>
      <c r="AT458" s="298"/>
      <c r="AU458" s="300"/>
      <c r="AV458" s="300"/>
      <c r="AW458" s="300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3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>
      <c r="A459" s="162" t="str">
        <f>D459&amp;B459</f>
        <v/>
      </c>
      <c r="B459" s="163"/>
      <c r="C459" s="273"/>
      <c r="D459" s="274"/>
      <c r="E459" s="311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363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297"/>
      <c r="AL459" s="297"/>
      <c r="AM459" s="297"/>
      <c r="AN459" s="297"/>
      <c r="AO459" s="280"/>
      <c r="AP459" s="281"/>
      <c r="AQ459" s="281"/>
      <c r="AR459" s="298"/>
      <c r="AS459" s="298"/>
      <c r="AT459" s="298"/>
      <c r="AU459" s="300"/>
      <c r="AV459" s="300"/>
      <c r="AW459" s="300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3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>
      <c r="A460" s="162" t="str">
        <f>D460&amp;B460</f>
        <v/>
      </c>
      <c r="B460" s="163"/>
      <c r="C460" s="273"/>
      <c r="D460" s="274"/>
      <c r="E460" s="311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363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297"/>
      <c r="AL460" s="297"/>
      <c r="AM460" s="297"/>
      <c r="AN460" s="297"/>
      <c r="AO460" s="280"/>
      <c r="AP460" s="281"/>
      <c r="AQ460" s="281"/>
      <c r="AR460" s="298"/>
      <c r="AS460" s="298"/>
      <c r="AT460" s="298"/>
      <c r="AU460" s="300"/>
      <c r="AV460" s="300"/>
      <c r="AW460" s="300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3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>
      <c r="A461" s="162" t="str">
        <f>D461&amp;B461</f>
        <v/>
      </c>
      <c r="B461" s="163"/>
      <c r="C461" s="273"/>
      <c r="D461" s="274"/>
      <c r="E461" s="311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363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297"/>
      <c r="AL461" s="297"/>
      <c r="AM461" s="297"/>
      <c r="AN461" s="297"/>
      <c r="AO461" s="280"/>
      <c r="AP461" s="281"/>
      <c r="AQ461" s="281"/>
      <c r="AR461" s="298"/>
      <c r="AS461" s="298"/>
      <c r="AT461" s="298"/>
      <c r="AU461" s="300"/>
      <c r="AV461" s="300"/>
      <c r="AW461" s="300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3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>
      <c r="A462" s="162" t="str">
        <f>D462&amp;B462</f>
        <v/>
      </c>
      <c r="B462" s="163"/>
      <c r="C462" s="273"/>
      <c r="D462" s="274"/>
      <c r="E462" s="311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363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297"/>
      <c r="AL462" s="297"/>
      <c r="AM462" s="297"/>
      <c r="AN462" s="297"/>
      <c r="AO462" s="280"/>
      <c r="AP462" s="281"/>
      <c r="AQ462" s="281"/>
      <c r="AR462" s="298"/>
      <c r="AS462" s="298"/>
      <c r="AT462" s="298"/>
      <c r="AU462" s="300"/>
      <c r="AV462" s="300"/>
      <c r="AW462" s="300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3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>
      <c r="A463" s="162" t="str">
        <f>D463&amp;B463</f>
        <v/>
      </c>
      <c r="B463" s="163"/>
      <c r="C463" s="273"/>
      <c r="D463" s="274"/>
      <c r="E463" s="311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363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297"/>
      <c r="AL463" s="297"/>
      <c r="AM463" s="297"/>
      <c r="AN463" s="297"/>
      <c r="AO463" s="280"/>
      <c r="AP463" s="281"/>
      <c r="AQ463" s="281"/>
      <c r="AR463" s="298"/>
      <c r="AS463" s="298"/>
      <c r="AT463" s="298"/>
      <c r="AU463" s="300"/>
      <c r="AV463" s="300"/>
      <c r="AW463" s="300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3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>
      <c r="A464" s="162" t="str">
        <f>D464&amp;B464</f>
        <v/>
      </c>
      <c r="B464" s="163"/>
      <c r="C464" s="273"/>
      <c r="D464" s="274"/>
      <c r="E464" s="311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363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297"/>
      <c r="AL464" s="297"/>
      <c r="AM464" s="297"/>
      <c r="AN464" s="297"/>
      <c r="AO464" s="280"/>
      <c r="AP464" s="281"/>
      <c r="AQ464" s="281"/>
      <c r="AR464" s="298"/>
      <c r="AS464" s="298"/>
      <c r="AT464" s="298"/>
      <c r="AU464" s="300"/>
      <c r="AV464" s="300"/>
      <c r="AW464" s="300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3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>
      <c r="A465" s="162" t="str">
        <f>D465&amp;B465</f>
        <v/>
      </c>
      <c r="B465" s="163"/>
      <c r="C465" s="273"/>
      <c r="D465" s="274"/>
      <c r="E465" s="311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363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297"/>
      <c r="AL465" s="297"/>
      <c r="AM465" s="297"/>
      <c r="AN465" s="297"/>
      <c r="AO465" s="280"/>
      <c r="AP465" s="281"/>
      <c r="AQ465" s="281"/>
      <c r="AR465" s="298"/>
      <c r="AS465" s="298"/>
      <c r="AT465" s="298"/>
      <c r="AU465" s="300"/>
      <c r="AV465" s="300"/>
      <c r="AW465" s="300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3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>
      <c r="A466" s="162" t="str">
        <f>D466&amp;B466</f>
        <v/>
      </c>
      <c r="B466" s="163"/>
      <c r="C466" s="273"/>
      <c r="D466" s="274"/>
      <c r="E466" s="311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363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297"/>
      <c r="AL466" s="297"/>
      <c r="AM466" s="297"/>
      <c r="AN466" s="297"/>
      <c r="AO466" s="280"/>
      <c r="AP466" s="281"/>
      <c r="AQ466" s="281"/>
      <c r="AR466" s="298"/>
      <c r="AS466" s="298"/>
      <c r="AT466" s="298"/>
      <c r="AU466" s="300"/>
      <c r="AV466" s="300"/>
      <c r="AW466" s="300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3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>
      <c r="A467" s="162" t="str">
        <f>D467&amp;B467</f>
        <v/>
      </c>
      <c r="B467" s="163"/>
      <c r="C467" s="273"/>
      <c r="D467" s="274"/>
      <c r="E467" s="311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363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297"/>
      <c r="AL467" s="297"/>
      <c r="AM467" s="297"/>
      <c r="AN467" s="297"/>
      <c r="AO467" s="280"/>
      <c r="AP467" s="281"/>
      <c r="AQ467" s="281"/>
      <c r="AR467" s="298"/>
      <c r="AS467" s="298"/>
      <c r="AT467" s="298"/>
      <c r="AU467" s="300"/>
      <c r="AV467" s="300"/>
      <c r="AW467" s="300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3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>
      <c r="A468" s="162" t="str">
        <f>D468&amp;B468</f>
        <v/>
      </c>
      <c r="B468" s="163"/>
      <c r="C468" s="273"/>
      <c r="D468" s="274"/>
      <c r="E468" s="312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363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297"/>
      <c r="AL468" s="297"/>
      <c r="AM468" s="297"/>
      <c r="AN468" s="297"/>
      <c r="AO468" s="280"/>
      <c r="AP468" s="281"/>
      <c r="AQ468" s="281"/>
      <c r="AR468" s="298"/>
      <c r="AS468" s="298"/>
      <c r="AT468" s="298"/>
      <c r="AU468" s="300"/>
      <c r="AV468" s="300"/>
      <c r="AW468" s="300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3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>
      <c r="A469" s="162" t="str">
        <f>D469&amp;B469</f>
        <v/>
      </c>
      <c r="B469" s="163"/>
      <c r="C469" s="273"/>
      <c r="D469" s="274"/>
      <c r="E469" s="311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363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297"/>
      <c r="AL469" s="297"/>
      <c r="AM469" s="297"/>
      <c r="AN469" s="297"/>
      <c r="AO469" s="280"/>
      <c r="AP469" s="281"/>
      <c r="AQ469" s="281"/>
      <c r="AR469" s="298"/>
      <c r="AS469" s="298"/>
      <c r="AT469" s="298"/>
      <c r="AU469" s="300"/>
      <c r="AV469" s="300"/>
      <c r="AW469" s="300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3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>
      <c r="A470" s="162" t="str">
        <f>D470&amp;B470</f>
        <v/>
      </c>
      <c r="B470" s="163"/>
      <c r="C470" s="273"/>
      <c r="D470" s="274"/>
      <c r="E470" s="311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363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297"/>
      <c r="AL470" s="297"/>
      <c r="AM470" s="297"/>
      <c r="AN470" s="297"/>
      <c r="AO470" s="280"/>
      <c r="AP470" s="281"/>
      <c r="AQ470" s="281"/>
      <c r="AR470" s="298"/>
      <c r="AS470" s="298"/>
      <c r="AT470" s="298"/>
      <c r="AU470" s="300"/>
      <c r="AV470" s="300"/>
      <c r="AW470" s="300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3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>
      <c r="A471" s="162" t="str">
        <f>D471&amp;B471</f>
        <v/>
      </c>
      <c r="B471" s="163"/>
      <c r="C471" s="273"/>
      <c r="D471" s="274"/>
      <c r="E471" s="311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363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297"/>
      <c r="AL471" s="297"/>
      <c r="AM471" s="297"/>
      <c r="AN471" s="297"/>
      <c r="AO471" s="280"/>
      <c r="AP471" s="281"/>
      <c r="AQ471" s="281"/>
      <c r="AR471" s="298"/>
      <c r="AS471" s="298"/>
      <c r="AT471" s="298"/>
      <c r="AU471" s="300"/>
      <c r="AV471" s="300"/>
      <c r="AW471" s="300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3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>
      <c r="A472" s="162" t="str">
        <f>D472&amp;B472</f>
        <v/>
      </c>
      <c r="B472" s="163"/>
      <c r="C472" s="273"/>
      <c r="D472" s="274"/>
      <c r="E472" s="311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363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297"/>
      <c r="AL472" s="297"/>
      <c r="AM472" s="297"/>
      <c r="AN472" s="297"/>
      <c r="AO472" s="280"/>
      <c r="AP472" s="281"/>
      <c r="AQ472" s="281"/>
      <c r="AR472" s="298"/>
      <c r="AS472" s="298"/>
      <c r="AT472" s="298"/>
      <c r="AU472" s="300"/>
      <c r="AV472" s="300"/>
      <c r="AW472" s="300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3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>
      <c r="A473" s="162" t="str">
        <f>D473&amp;B473</f>
        <v/>
      </c>
      <c r="B473" s="163"/>
      <c r="C473" s="273"/>
      <c r="D473" s="274"/>
      <c r="E473" s="311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363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297"/>
      <c r="AL473" s="297"/>
      <c r="AM473" s="297"/>
      <c r="AN473" s="297"/>
      <c r="AO473" s="280"/>
      <c r="AP473" s="281"/>
      <c r="AQ473" s="281"/>
      <c r="AR473" s="298"/>
      <c r="AS473" s="298"/>
      <c r="AT473" s="298"/>
      <c r="AU473" s="300"/>
      <c r="AV473" s="300"/>
      <c r="AW473" s="300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3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>
      <c r="A474" s="162" t="str">
        <f>D474&amp;B474</f>
        <v/>
      </c>
      <c r="B474" s="163"/>
      <c r="C474" s="273"/>
      <c r="D474" s="274"/>
      <c r="E474" s="311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363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297"/>
      <c r="AL474" s="297"/>
      <c r="AM474" s="297"/>
      <c r="AN474" s="297"/>
      <c r="AO474" s="280"/>
      <c r="AP474" s="281"/>
      <c r="AQ474" s="281"/>
      <c r="AR474" s="298"/>
      <c r="AS474" s="298"/>
      <c r="AT474" s="298"/>
      <c r="AU474" s="300"/>
      <c r="AV474" s="300"/>
      <c r="AW474" s="300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3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>
      <c r="A475" s="162" t="str">
        <f>D475&amp;B475</f>
        <v/>
      </c>
      <c r="B475" s="163"/>
      <c r="C475" s="273"/>
      <c r="D475" s="274"/>
      <c r="E475" s="311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363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297"/>
      <c r="AL475" s="297"/>
      <c r="AM475" s="297"/>
      <c r="AN475" s="297"/>
      <c r="AO475" s="280"/>
      <c r="AP475" s="281"/>
      <c r="AQ475" s="281"/>
      <c r="AR475" s="298"/>
      <c r="AS475" s="298"/>
      <c r="AT475" s="298"/>
      <c r="AU475" s="300"/>
      <c r="AV475" s="300"/>
      <c r="AW475" s="300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3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>
      <c r="A476" s="162" t="str">
        <f>D476&amp;B476</f>
        <v/>
      </c>
      <c r="B476" s="163"/>
      <c r="C476" s="273"/>
      <c r="D476" s="274"/>
      <c r="E476" s="311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363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297"/>
      <c r="AL476" s="297"/>
      <c r="AM476" s="297"/>
      <c r="AN476" s="297"/>
      <c r="AO476" s="280"/>
      <c r="AP476" s="281"/>
      <c r="AQ476" s="281"/>
      <c r="AR476" s="298"/>
      <c r="AS476" s="298"/>
      <c r="AT476" s="298"/>
      <c r="AU476" s="300"/>
      <c r="AV476" s="300"/>
      <c r="AW476" s="300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3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>
      <c r="A477" s="162" t="str">
        <f>D477&amp;B477</f>
        <v/>
      </c>
      <c r="B477" s="163"/>
      <c r="C477" s="273"/>
      <c r="D477" s="274"/>
      <c r="E477" s="311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363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297"/>
      <c r="AL477" s="297"/>
      <c r="AM477" s="297"/>
      <c r="AN477" s="297"/>
      <c r="AO477" s="280"/>
      <c r="AP477" s="281"/>
      <c r="AQ477" s="281"/>
      <c r="AR477" s="298"/>
      <c r="AS477" s="298"/>
      <c r="AT477" s="298"/>
      <c r="AU477" s="300"/>
      <c r="AV477" s="300"/>
      <c r="AW477" s="300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3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>
      <c r="A478" s="162" t="str">
        <f>D478&amp;B478</f>
        <v/>
      </c>
      <c r="B478" s="163"/>
      <c r="C478" s="273"/>
      <c r="D478" s="274"/>
      <c r="E478" s="311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363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297"/>
      <c r="AL478" s="297"/>
      <c r="AM478" s="297"/>
      <c r="AN478" s="297"/>
      <c r="AO478" s="280"/>
      <c r="AP478" s="281"/>
      <c r="AQ478" s="281"/>
      <c r="AR478" s="298"/>
      <c r="AS478" s="298"/>
      <c r="AT478" s="298"/>
      <c r="AU478" s="300"/>
      <c r="AV478" s="300"/>
      <c r="AW478" s="300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3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>
      <c r="A479" s="162" t="str">
        <f>D479&amp;B479</f>
        <v/>
      </c>
      <c r="B479" s="163"/>
      <c r="C479" s="273"/>
      <c r="D479" s="274"/>
      <c r="E479" s="311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363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297"/>
      <c r="AL479" s="297"/>
      <c r="AM479" s="297"/>
      <c r="AN479" s="297"/>
      <c r="AO479" s="280"/>
      <c r="AP479" s="281"/>
      <c r="AQ479" s="281"/>
      <c r="AR479" s="298"/>
      <c r="AS479" s="298"/>
      <c r="AT479" s="298"/>
      <c r="AU479" s="300"/>
      <c r="AV479" s="300"/>
      <c r="AW479" s="300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3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>
      <c r="A480" s="162" t="str">
        <f>D480&amp;B480</f>
        <v/>
      </c>
      <c r="B480" s="163"/>
      <c r="C480" s="273"/>
      <c r="D480" s="274"/>
      <c r="E480" s="312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363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297"/>
      <c r="AL480" s="297"/>
      <c r="AM480" s="297"/>
      <c r="AN480" s="297"/>
      <c r="AO480" s="280"/>
      <c r="AP480" s="281"/>
      <c r="AQ480" s="281"/>
      <c r="AR480" s="298"/>
      <c r="AS480" s="298"/>
      <c r="AT480" s="298"/>
      <c r="AU480" s="300"/>
      <c r="AV480" s="300"/>
      <c r="AW480" s="300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3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>
      <c r="A481" s="162" t="str">
        <f>D481&amp;B481</f>
        <v/>
      </c>
      <c r="B481" s="163"/>
      <c r="C481" s="273"/>
      <c r="D481" s="274"/>
      <c r="E481" s="311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363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297"/>
      <c r="AL481" s="297"/>
      <c r="AM481" s="297"/>
      <c r="AN481" s="297"/>
      <c r="AO481" s="280"/>
      <c r="AP481" s="281"/>
      <c r="AQ481" s="281"/>
      <c r="AR481" s="298"/>
      <c r="AS481" s="298"/>
      <c r="AT481" s="298"/>
      <c r="AU481" s="300"/>
      <c r="AV481" s="300"/>
      <c r="AW481" s="300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3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>
      <c r="A482" s="162" t="str">
        <f>D482&amp;B482</f>
        <v/>
      </c>
      <c r="B482" s="163"/>
      <c r="C482" s="273"/>
      <c r="D482" s="274"/>
      <c r="E482" s="311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363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297"/>
      <c r="AL482" s="297"/>
      <c r="AM482" s="297"/>
      <c r="AN482" s="297"/>
      <c r="AO482" s="280"/>
      <c r="AP482" s="281"/>
      <c r="AQ482" s="281"/>
      <c r="AR482" s="298"/>
      <c r="AS482" s="298"/>
      <c r="AT482" s="298"/>
      <c r="AU482" s="300"/>
      <c r="AV482" s="300"/>
      <c r="AW482" s="300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3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>
      <c r="A483" s="162" t="str">
        <f>D483&amp;B483</f>
        <v/>
      </c>
      <c r="B483" s="163"/>
      <c r="C483" s="273"/>
      <c r="D483" s="274"/>
      <c r="E483" s="311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363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297"/>
      <c r="AL483" s="297"/>
      <c r="AM483" s="297"/>
      <c r="AN483" s="297"/>
      <c r="AO483" s="280"/>
      <c r="AP483" s="281"/>
      <c r="AQ483" s="281"/>
      <c r="AR483" s="298"/>
      <c r="AS483" s="298"/>
      <c r="AT483" s="298"/>
      <c r="AU483" s="300"/>
      <c r="AV483" s="300"/>
      <c r="AW483" s="300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3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>
      <c r="A484" s="162" t="str">
        <f>D484&amp;B484</f>
        <v/>
      </c>
      <c r="B484" s="163"/>
      <c r="C484" s="273"/>
      <c r="D484" s="274"/>
      <c r="E484" s="311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363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297"/>
      <c r="AL484" s="297"/>
      <c r="AM484" s="297"/>
      <c r="AN484" s="297"/>
      <c r="AO484" s="280"/>
      <c r="AP484" s="281"/>
      <c r="AQ484" s="281"/>
      <c r="AR484" s="298"/>
      <c r="AS484" s="298"/>
      <c r="AT484" s="298"/>
      <c r="AU484" s="300"/>
      <c r="AV484" s="300"/>
      <c r="AW484" s="300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3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>
      <c r="A485" s="162" t="str">
        <f>D485&amp;B485</f>
        <v/>
      </c>
      <c r="B485" s="163"/>
      <c r="C485" s="273"/>
      <c r="D485" s="274"/>
      <c r="E485" s="311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363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297"/>
      <c r="AL485" s="297"/>
      <c r="AM485" s="297"/>
      <c r="AN485" s="297"/>
      <c r="AO485" s="280"/>
      <c r="AP485" s="281"/>
      <c r="AQ485" s="281"/>
      <c r="AR485" s="298"/>
      <c r="AS485" s="298"/>
      <c r="AT485" s="298"/>
      <c r="AU485" s="300"/>
      <c r="AV485" s="300"/>
      <c r="AW485" s="300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3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>
      <c r="A486" s="162" t="str">
        <f>D486&amp;B486</f>
        <v/>
      </c>
      <c r="B486" s="163"/>
      <c r="C486" s="273"/>
      <c r="D486" s="274"/>
      <c r="E486" s="311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363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297"/>
      <c r="AL486" s="297"/>
      <c r="AM486" s="297"/>
      <c r="AN486" s="297"/>
      <c r="AO486" s="280"/>
      <c r="AP486" s="281"/>
      <c r="AQ486" s="281"/>
      <c r="AR486" s="298"/>
      <c r="AS486" s="298"/>
      <c r="AT486" s="298"/>
      <c r="AU486" s="300"/>
      <c r="AV486" s="300"/>
      <c r="AW486" s="300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3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>
      <c r="A487" s="162" t="str">
        <f>D487&amp;B487</f>
        <v/>
      </c>
      <c r="B487" s="163"/>
      <c r="C487" s="273"/>
      <c r="D487" s="274"/>
      <c r="E487" s="311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363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297"/>
      <c r="AL487" s="297"/>
      <c r="AM487" s="297"/>
      <c r="AN487" s="297"/>
      <c r="AO487" s="280"/>
      <c r="AP487" s="281"/>
      <c r="AQ487" s="281"/>
      <c r="AR487" s="298"/>
      <c r="AS487" s="298"/>
      <c r="AT487" s="298"/>
      <c r="AU487" s="300"/>
      <c r="AV487" s="300"/>
      <c r="AW487" s="300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3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>
      <c r="A488" s="162" t="str">
        <f>D488&amp;B488</f>
        <v/>
      </c>
      <c r="B488" s="163"/>
      <c r="C488" s="273"/>
      <c r="D488" s="274"/>
      <c r="E488" s="311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363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297"/>
      <c r="AL488" s="297"/>
      <c r="AM488" s="297"/>
      <c r="AN488" s="297"/>
      <c r="AO488" s="280"/>
      <c r="AP488" s="281"/>
      <c r="AQ488" s="281"/>
      <c r="AR488" s="298"/>
      <c r="AS488" s="298"/>
      <c r="AT488" s="298"/>
      <c r="AU488" s="300"/>
      <c r="AV488" s="300"/>
      <c r="AW488" s="300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3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>
      <c r="A489" s="162" t="str">
        <f>D489&amp;B489</f>
        <v/>
      </c>
      <c r="B489" s="163"/>
      <c r="C489" s="273"/>
      <c r="D489" s="274"/>
      <c r="E489" s="311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363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297"/>
      <c r="AL489" s="297"/>
      <c r="AM489" s="297"/>
      <c r="AN489" s="297"/>
      <c r="AO489" s="280"/>
      <c r="AP489" s="281"/>
      <c r="AQ489" s="281"/>
      <c r="AR489" s="298"/>
      <c r="AS489" s="298"/>
      <c r="AT489" s="298"/>
      <c r="AU489" s="300"/>
      <c r="AV489" s="300"/>
      <c r="AW489" s="300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3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>
      <c r="A490" s="162" t="str">
        <f>D490&amp;B490</f>
        <v/>
      </c>
      <c r="B490" s="163"/>
      <c r="C490" s="273"/>
      <c r="D490" s="274"/>
      <c r="E490" s="311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363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297"/>
      <c r="AL490" s="297"/>
      <c r="AM490" s="297"/>
      <c r="AN490" s="297"/>
      <c r="AO490" s="280"/>
      <c r="AP490" s="281"/>
      <c r="AQ490" s="281"/>
      <c r="AR490" s="298"/>
      <c r="AS490" s="298"/>
      <c r="AT490" s="298"/>
      <c r="AU490" s="300"/>
      <c r="AV490" s="300"/>
      <c r="AW490" s="300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3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>
      <c r="A491" s="162" t="str">
        <f>D491&amp;B491</f>
        <v/>
      </c>
      <c r="B491" s="163"/>
      <c r="C491" s="273"/>
      <c r="D491" s="274"/>
      <c r="E491" s="311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363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297"/>
      <c r="AL491" s="297"/>
      <c r="AM491" s="297"/>
      <c r="AN491" s="297"/>
      <c r="AO491" s="280"/>
      <c r="AP491" s="281"/>
      <c r="AQ491" s="281"/>
      <c r="AR491" s="298"/>
      <c r="AS491" s="298"/>
      <c r="AT491" s="298"/>
      <c r="AU491" s="300"/>
      <c r="AV491" s="300"/>
      <c r="AW491" s="300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3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>
      <c r="A492" s="162" t="str">
        <f>D492&amp;B492</f>
        <v/>
      </c>
      <c r="B492" s="163"/>
      <c r="C492" s="273"/>
      <c r="D492" s="274"/>
      <c r="E492" s="312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363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297"/>
      <c r="AL492" s="297"/>
      <c r="AM492" s="297"/>
      <c r="AN492" s="297"/>
      <c r="AO492" s="280"/>
      <c r="AP492" s="281"/>
      <c r="AQ492" s="281"/>
      <c r="AR492" s="298"/>
      <c r="AS492" s="298"/>
      <c r="AT492" s="298"/>
      <c r="AU492" s="300"/>
      <c r="AV492" s="300"/>
      <c r="AW492" s="300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3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>
      <c r="A493" s="170" t="str">
        <f>D493&amp;B493</f>
        <v/>
      </c>
      <c r="B493" s="171"/>
      <c r="C493" s="273"/>
      <c r="D493" s="274"/>
      <c r="E493" s="311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363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4"/>
      <c r="AL493" s="304"/>
      <c r="AM493" s="304"/>
      <c r="AN493" s="304"/>
      <c r="AO493" s="305"/>
      <c r="AP493" s="306"/>
      <c r="AQ493" s="306"/>
      <c r="AR493" s="298"/>
      <c r="AS493" s="298"/>
      <c r="AT493" s="298"/>
      <c r="AU493" s="300"/>
      <c r="AV493" s="300"/>
      <c r="AW493" s="300"/>
      <c r="AX493" s="275"/>
      <c r="AY493" s="181"/>
      <c r="AZ493" s="157"/>
      <c r="BA493" s="276"/>
      <c r="BB493" s="176"/>
      <c r="BC493" s="228"/>
      <c r="BD493" s="228"/>
      <c r="BE493" s="158"/>
      <c r="BF493" s="307"/>
      <c r="BG493" s="183"/>
      <c r="BH493" s="277"/>
      <c r="BI493" s="277"/>
      <c r="BJ493" s="303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45:Y345 V369:X416 V349:Y350 V346:X348 V352:Y353 V351:X351 V354:X354 V355:Y359 V366:X367 V360:X360 V365:Y365 V363:X364 V368:Y368 V361:Y362 Y370:Y444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 Y346:Y348 Y351 Y354 Y360 Y363:Y364 Y366:Y367 Y369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9" priority="18425" operator="equal">
      <formula>"ERRO"</formula>
    </cfRule>
  </conditionalFormatting>
  <conditionalFormatting sqref="X4 Y1:Z368 Y369:Y444">
    <cfRule type="cellIs" dxfId="138" priority="18414" operator="equal">
      <formula>"OPORTUNIDADE"</formula>
    </cfRule>
  </conditionalFormatting>
  <conditionalFormatting sqref="AZ6:AZ416">
    <cfRule type="expression" dxfId="137" priority="18409">
      <formula>$BU6=1</formula>
    </cfRule>
  </conditionalFormatting>
  <conditionalFormatting sqref="BQ6:BQ493">
    <cfRule type="cellIs" dxfId="136" priority="18420" operator="equal">
      <formula>"Produção e Intervalo"</formula>
    </cfRule>
    <cfRule type="cellIs" dxfId="135" priority="18421" operator="equal">
      <formula>"Aderente"</formula>
    </cfRule>
    <cfRule type="cellIs" dxfId="134" priority="18422" operator="equal">
      <formula>"Intervalo"</formula>
    </cfRule>
    <cfRule type="cellIs" dxfId="133" priority="18423" operator="equal">
      <formula>"Produção"</formula>
    </cfRule>
    <cfRule type="cellIs" dxfId="132" priority="18424" operator="equal">
      <formula>"ERRO"</formula>
    </cfRule>
  </conditionalFormatting>
  <conditionalFormatting sqref="BR6:BS446">
    <cfRule type="cellIs" dxfId="131" priority="18402" operator="equal">
      <formula>"*"</formula>
    </cfRule>
    <cfRule type="cellIs" dxfId="130" priority="18403" operator="greaterThanOrEqual">
      <formula>1</formula>
    </cfRule>
    <cfRule type="cellIs" dxfId="129" priority="18404" operator="lessThan">
      <formula>1</formula>
    </cfRule>
  </conditionalFormatting>
  <conditionalFormatting sqref="X370:X416 Y6:Z368 Y369:Y444">
    <cfRule type="cellIs" dxfId="128" priority="18350" operator="equal">
      <formula>"NÃO"</formula>
    </cfRule>
    <cfRule type="cellIs" dxfId="127" priority="18351" operator="equal">
      <formula>"SIM"</formula>
    </cfRule>
  </conditionalFormatting>
  <conditionalFormatting sqref="X370:X416">
    <cfRule type="cellIs" dxfId="126" priority="18349" operator="equal">
      <formula>"OPORTUNIDADE"</formula>
    </cfRule>
  </conditionalFormatting>
  <conditionalFormatting sqref="Z369:Z416">
    <cfRule type="cellIs" dxfId="125" priority="18347" operator="equal">
      <formula>"NÃO"</formula>
    </cfRule>
    <cfRule type="cellIs" dxfId="124" priority="18348" operator="equal">
      <formula>"SIM"</formula>
    </cfRule>
  </conditionalFormatting>
  <conditionalFormatting sqref="Z369:Z416">
    <cfRule type="cellIs" dxfId="123" priority="18346" operator="equal">
      <formula>"OPORTUNIDADE"</formula>
    </cfRule>
  </conditionalFormatting>
  <conditionalFormatting sqref="Y1048469:Y1048576">
    <cfRule type="cellIs" dxfId="122" priority="18231" operator="equal">
      <formula>"OPORTUNIDADE"</formula>
    </cfRule>
  </conditionalFormatting>
  <conditionalFormatting sqref="Y1048469:Y1048576">
    <cfRule type="cellIs" dxfId="121" priority="18229" operator="equal">
      <formula>"NÃO"</formula>
    </cfRule>
    <cfRule type="cellIs" dxfId="120" priority="18230" operator="equal">
      <formula>"SIM"</formula>
    </cfRule>
  </conditionalFormatting>
  <conditionalFormatting sqref="Z417:Z442">
    <cfRule type="cellIs" dxfId="119" priority="17966" operator="equal">
      <formula>"OPORTUNIDADE"</formula>
    </cfRule>
  </conditionalFormatting>
  <conditionalFormatting sqref="Z417:Z442">
    <cfRule type="cellIs" dxfId="118" priority="17964" operator="equal">
      <formula>"NÃO"</formula>
    </cfRule>
    <cfRule type="cellIs" dxfId="117" priority="17965" operator="equal">
      <formula>"SIM"</formula>
    </cfRule>
  </conditionalFormatting>
  <conditionalFormatting sqref="X443">
    <cfRule type="cellIs" dxfId="116" priority="17952" operator="equal">
      <formula>"NÃO"</formula>
    </cfRule>
    <cfRule type="cellIs" dxfId="115" priority="17953" operator="equal">
      <formula>"SIM"</formula>
    </cfRule>
  </conditionalFormatting>
  <conditionalFormatting sqref="X443">
    <cfRule type="cellIs" dxfId="114" priority="17951" operator="equal">
      <formula>"OPORTUNIDADE"</formula>
    </cfRule>
  </conditionalFormatting>
  <conditionalFormatting sqref="Z443">
    <cfRule type="cellIs" dxfId="113" priority="17949" operator="equal">
      <formula>"NÃO"</formula>
    </cfRule>
    <cfRule type="cellIs" dxfId="112" priority="17950" operator="equal">
      <formula>"SIM"</formula>
    </cfRule>
  </conditionalFormatting>
  <conditionalFormatting sqref="Z443">
    <cfRule type="cellIs" dxfId="111" priority="17948" operator="equal">
      <formula>"OPORTUNIDADE"</formula>
    </cfRule>
  </conditionalFormatting>
  <conditionalFormatting sqref="BI443">
    <cfRule type="iconSet" priority="17957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8">
      <iconSet showValue="0">
        <cfvo type="percent" val="0"/>
        <cfvo type="num" val="1"/>
        <cfvo type="num" val="1" gte="0"/>
      </iconSet>
    </cfRule>
    <cfRule type="iconSet" priority="17959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60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8">
      <formula>$BU386=1</formula>
    </cfRule>
  </conditionalFormatting>
  <conditionalFormatting sqref="AZ419:AZ443">
    <cfRule type="expression" dxfId="109" priority="18728">
      <formula>$BU391=1</formula>
    </cfRule>
  </conditionalFormatting>
  <conditionalFormatting sqref="BI417:BI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31">
      <iconSet showValue="0">
        <cfvo type="percent" val="0"/>
        <cfvo type="num" val="1"/>
        <cfvo type="num" val="1" gte="0"/>
      </iconSet>
    </cfRule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5:BK376">
    <cfRule type="iconSet" priority="18738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63" operator="equal">
      <formula>"*"</formula>
    </cfRule>
    <cfRule type="cellIs" dxfId="107" priority="13364" operator="greaterThanOrEqual">
      <formula>1</formula>
    </cfRule>
    <cfRule type="cellIs" dxfId="106" priority="13365" operator="lessThan">
      <formula>1</formula>
    </cfRule>
  </conditionalFormatting>
  <conditionalFormatting sqref="BK1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 BK347 BK344 BK364 BK366:BK369 BK375:BK376">
    <cfRule type="iconSet" priority="20610">
      <iconSet showValue="0">
        <cfvo type="percent" val="0"/>
        <cfvo type="num" val="1"/>
        <cfvo type="num" val="1" gte="0"/>
      </iconSet>
    </cfRule>
  </conditionalFormatting>
  <conditionalFormatting sqref="BK370:BK374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493">
    <cfRule type="iconSet" priority="2062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93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493"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62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64">
      <iconSet showValue="0">
        <cfvo type="percent" val="0"/>
        <cfvo type="num" val="1"/>
        <cfvo type="num" val="1" gte="0"/>
      </iconSet>
    </cfRule>
    <cfRule type="iconSet" priority="2066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367 BN369:BN446" xr:uid="{88B2AA1F-3AB2-4B37-8132-5DEC08D79A48}">
      <formula1>INDIRECT(SUBSTITUTE(BM6," ",""))</formula1>
    </dataValidation>
    <dataValidation type="list" allowBlank="1" showInputMessage="1" showErrorMessage="1" sqref="BN32:BO32 BN46:BO47 BN287:BO287 BM6:BM446 BN368:BO368" xr:uid="{0374E4CD-E1C2-4373-A381-0828C9AFF6FF}">
      <formula1>IMPCAUSADOR</formula1>
    </dataValidation>
    <dataValidation type="list" allowBlank="1" showInputMessage="1" showErrorMessage="1" sqref="BO33:BO45 BO6:BO31 BO48:BO286 BO288:BO367 BO369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5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E10" sqref="E10:E12"/>
    </sheetView>
  </sheetViews>
  <sheetFormatPr defaultRowHeight="15"/>
  <cols>
    <col min="5" max="5" width="25.140625" customWidth="1"/>
  </cols>
  <sheetData>
    <row r="1" spans="3:8">
      <c r="C1" s="391" t="s">
        <v>1801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>
      <c r="C3" s="313" t="s">
        <v>703</v>
      </c>
      <c r="D3" s="313" t="s">
        <v>1802</v>
      </c>
      <c r="E3" s="313" t="s">
        <v>1803</v>
      </c>
      <c r="F3" s="313" t="s">
        <v>1804</v>
      </c>
      <c r="G3" s="313" t="s">
        <v>1805</v>
      </c>
      <c r="H3" s="313" t="s">
        <v>1806</v>
      </c>
    </row>
    <row r="4" spans="3:8">
      <c r="C4" s="314" t="s">
        <v>838</v>
      </c>
      <c r="D4" s="314">
        <v>9322</v>
      </c>
      <c r="E4" s="315">
        <v>46000</v>
      </c>
      <c r="F4" s="314">
        <v>9000</v>
      </c>
      <c r="G4" s="314"/>
      <c r="H4" s="314"/>
    </row>
    <row r="5" spans="3:8">
      <c r="C5" s="314" t="s">
        <v>838</v>
      </c>
      <c r="D5" s="314">
        <v>7671</v>
      </c>
      <c r="E5" s="315">
        <v>46000</v>
      </c>
      <c r="F5" s="314">
        <v>9000</v>
      </c>
      <c r="G5" s="314"/>
      <c r="H5" s="314"/>
    </row>
    <row r="6" spans="3:8">
      <c r="C6" s="314" t="s">
        <v>838</v>
      </c>
      <c r="D6" s="314">
        <v>7672</v>
      </c>
      <c r="E6" s="315">
        <v>46000</v>
      </c>
      <c r="F6" s="316" t="s">
        <v>1807</v>
      </c>
      <c r="G6" s="314"/>
      <c r="H6" s="314"/>
    </row>
    <row r="7" spans="3:8">
      <c r="C7" s="314" t="s">
        <v>847</v>
      </c>
      <c r="D7" s="314">
        <v>7632</v>
      </c>
      <c r="E7" s="315">
        <v>45996</v>
      </c>
      <c r="F7" s="317" t="s">
        <v>1808</v>
      </c>
      <c r="G7" s="314"/>
      <c r="H7" s="314"/>
    </row>
    <row r="8" spans="3:8">
      <c r="C8" s="314" t="s">
        <v>847</v>
      </c>
      <c r="D8" s="314">
        <v>9414</v>
      </c>
      <c r="E8" s="315">
        <v>45996</v>
      </c>
      <c r="F8" s="314">
        <v>5500</v>
      </c>
      <c r="G8" s="314"/>
      <c r="H8" s="314"/>
    </row>
    <row r="9" spans="3:8">
      <c r="C9" s="314"/>
      <c r="D9" s="314"/>
      <c r="E9" s="314"/>
      <c r="F9" s="314"/>
      <c r="G9" s="314"/>
      <c r="H9" s="314"/>
    </row>
    <row r="10" spans="3:8">
      <c r="C10" s="314" t="s">
        <v>1743</v>
      </c>
      <c r="D10" s="314">
        <v>9049</v>
      </c>
      <c r="E10" s="315">
        <v>46044</v>
      </c>
      <c r="F10" s="314" t="s">
        <v>1809</v>
      </c>
      <c r="G10" s="314" t="s">
        <v>1810</v>
      </c>
      <c r="H10" s="314"/>
    </row>
    <row r="11" spans="3:8">
      <c r="C11" s="314" t="s">
        <v>1743</v>
      </c>
      <c r="D11" s="314">
        <v>9044</v>
      </c>
      <c r="E11" s="315">
        <v>46044</v>
      </c>
      <c r="F11" s="314" t="s">
        <v>1811</v>
      </c>
      <c r="G11" s="314" t="s">
        <v>1812</v>
      </c>
      <c r="H11" s="314"/>
    </row>
    <row r="12" spans="3:8">
      <c r="C12" s="314" t="s">
        <v>1743</v>
      </c>
      <c r="D12" s="314">
        <v>762</v>
      </c>
      <c r="E12" s="315">
        <v>46044</v>
      </c>
      <c r="F12" s="314" t="s">
        <v>1813</v>
      </c>
      <c r="G12" s="314" t="s">
        <v>1812</v>
      </c>
      <c r="H12" s="314"/>
    </row>
    <row r="13" spans="3:8">
      <c r="C13" s="314"/>
      <c r="D13" s="314"/>
      <c r="E13" s="314"/>
      <c r="F13" s="314"/>
      <c r="G13" s="314"/>
      <c r="H13" s="314"/>
    </row>
    <row r="14" spans="3:8">
      <c r="C14" s="314"/>
      <c r="D14" s="314"/>
      <c r="E14" s="314"/>
      <c r="F14" s="314"/>
      <c r="G14" s="314"/>
      <c r="H14" s="314"/>
    </row>
    <row r="15" spans="3:8">
      <c r="C15" s="314"/>
      <c r="D15" s="314"/>
      <c r="E15" s="314"/>
      <c r="F15" s="314"/>
      <c r="G15" s="314"/>
      <c r="H15" s="314"/>
    </row>
    <row r="16" spans="3:8">
      <c r="C16" s="314"/>
      <c r="D16" s="314"/>
      <c r="E16" s="314"/>
      <c r="F16" s="314"/>
      <c r="G16" s="314"/>
      <c r="H16" s="314"/>
    </row>
    <row r="17" spans="3:8">
      <c r="C17" s="314"/>
      <c r="D17" s="314"/>
      <c r="E17" s="314"/>
      <c r="F17" s="314"/>
      <c r="G17" s="314"/>
      <c r="H17" s="314"/>
    </row>
    <row r="18" spans="3:8">
      <c r="C18" s="314"/>
      <c r="D18" s="314"/>
      <c r="E18" s="314"/>
      <c r="F18" s="314"/>
      <c r="G18" s="314"/>
      <c r="H18" s="314"/>
    </row>
    <row r="19" spans="3:8">
      <c r="C19" s="314"/>
      <c r="D19" s="314"/>
      <c r="E19" s="314"/>
      <c r="F19" s="314"/>
      <c r="G19" s="314"/>
      <c r="H19" s="314"/>
    </row>
    <row r="20" spans="3:8">
      <c r="C20" s="314"/>
      <c r="D20" s="314"/>
      <c r="E20" s="314"/>
      <c r="F20" s="314"/>
      <c r="G20" s="314"/>
      <c r="H20" s="314"/>
    </row>
    <row r="21" spans="3:8">
      <c r="C21" s="314"/>
      <c r="D21" s="314"/>
      <c r="E21" s="314"/>
      <c r="F21" s="314"/>
      <c r="G21" s="314"/>
      <c r="H21" s="314"/>
    </row>
    <row r="22" spans="3:8">
      <c r="C22" s="314"/>
      <c r="D22" s="314"/>
      <c r="E22" s="314"/>
      <c r="F22" s="314"/>
      <c r="G22" s="314"/>
      <c r="H22" s="314"/>
    </row>
    <row r="23" spans="3:8">
      <c r="C23" s="314"/>
      <c r="D23" s="314"/>
      <c r="E23" s="314"/>
      <c r="F23" s="314"/>
      <c r="G23" s="314"/>
      <c r="H23" s="314"/>
    </row>
    <row r="24" spans="3:8">
      <c r="C24" s="314"/>
      <c r="D24" s="314"/>
      <c r="E24" s="314"/>
      <c r="F24" s="314"/>
      <c r="G24" s="314"/>
      <c r="H24" s="314"/>
    </row>
    <row r="25" spans="3:8">
      <c r="C25" s="314"/>
      <c r="D25" s="314"/>
      <c r="E25" s="314"/>
      <c r="F25" s="314"/>
      <c r="G25" s="314"/>
      <c r="H25" s="314"/>
    </row>
    <row r="26" spans="3:8">
      <c r="C26" s="314"/>
      <c r="D26" s="314"/>
      <c r="E26" s="314"/>
      <c r="F26" s="314"/>
      <c r="G26" s="314"/>
      <c r="H26" s="314"/>
    </row>
    <row r="27" spans="3:8">
      <c r="C27" s="314"/>
      <c r="D27" s="314"/>
      <c r="E27" s="314"/>
      <c r="F27" s="314"/>
      <c r="G27" s="314"/>
      <c r="H27" s="314"/>
    </row>
    <row r="28" spans="3:8">
      <c r="C28" s="314"/>
      <c r="D28" s="314"/>
      <c r="E28" s="314"/>
      <c r="F28" s="314"/>
      <c r="G28" s="314"/>
      <c r="H28" s="314"/>
    </row>
    <row r="29" spans="3:8">
      <c r="C29" s="314"/>
      <c r="D29" s="314"/>
      <c r="E29" s="314"/>
      <c r="F29" s="314"/>
      <c r="G29" s="314"/>
      <c r="H29" s="314"/>
    </row>
    <row r="30" spans="3:8">
      <c r="C30" s="314"/>
      <c r="D30" s="314"/>
      <c r="E30" s="314"/>
      <c r="F30" s="314"/>
      <c r="G30" s="314"/>
      <c r="H30" s="314"/>
    </row>
    <row r="31" spans="3:8">
      <c r="C31" s="314"/>
      <c r="D31" s="314"/>
      <c r="E31" s="314"/>
      <c r="F31" s="314"/>
      <c r="G31" s="314"/>
      <c r="H31" s="314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sqref="A1:U387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6" bestFit="1" customWidth="1"/>
    <col min="13" max="13" width="6.7109375" style="124" customWidth="1"/>
    <col min="14" max="14" width="7.28515625" style="292" customWidth="1"/>
    <col min="15" max="15" width="9.42578125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3"/>
      <c r="M1" s="123"/>
      <c r="N1" s="289"/>
      <c r="O1" s="289"/>
      <c r="P1" s="165"/>
      <c r="Q1" s="395" t="s">
        <v>1225</v>
      </c>
      <c r="R1" s="396"/>
      <c r="U1" s="101"/>
      <c r="V1" s="397" t="s">
        <v>1814</v>
      </c>
      <c r="W1" s="397"/>
      <c r="X1" s="397"/>
      <c r="Y1" s="103"/>
    </row>
    <row r="2" spans="1:25" s="100" customFormat="1" ht="11.25" customHeight="1">
      <c r="A2" s="104" t="s">
        <v>1815</v>
      </c>
      <c r="B2" s="104" t="s">
        <v>1816</v>
      </c>
      <c r="C2" s="104" t="s">
        <v>605</v>
      </c>
      <c r="D2" s="105" t="s">
        <v>1177</v>
      </c>
      <c r="E2" s="105" t="s">
        <v>1178</v>
      </c>
      <c r="F2" s="105" t="s">
        <v>1817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4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1818</v>
      </c>
      <c r="U2" s="107" t="s">
        <v>1180</v>
      </c>
      <c r="V2" s="102">
        <f ca="1">TODAY()-1</f>
        <v>46044</v>
      </c>
      <c r="W2" s="102">
        <f ca="1">V2-1</f>
        <v>46043</v>
      </c>
      <c r="X2" s="102">
        <f ca="1">W2-1</f>
        <v>46042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5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5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5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5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5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0</v>
      </c>
      <c r="W7" s="111" t="str">
        <f ca="1">_xlfn.XLOOKUP(G7&amp;$W$2,BS_CONTROLE[CHAVE],BS_CONTROLE[Quantidade_11],"-")</f>
        <v>-</v>
      </c>
      <c r="X7" s="111">
        <f ca="1">_xlfn.XLOOKUP(G7&amp;$X$2,BS_CONTROLE[CHAVE],BS_CONTROLE[Quantidade_11],"-")</f>
        <v>1894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5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5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 t="str">
        <f ca="1">_xlfn.XLOOKUP(G9&amp;$V$2,BS_CONTROLE[CHAVE],BS_CONTROLE[Quantidade_11],"-")</f>
        <v>-</v>
      </c>
      <c r="W9" s="111">
        <f ca="1">_xlfn.XLOOKUP(G9&amp;$W$2,BS_CONTROLE[CHAVE],BS_CONTROLE[Quantidade_11],"-")</f>
        <v>0</v>
      </c>
      <c r="X9" s="111">
        <f ca="1">_xlfn.XLOOKUP(G9&amp;$X$2,BS_CONTROLE[CHAVE],BS_CONTROLE[Quantidade_11],"-")</f>
        <v>1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5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0</v>
      </c>
      <c r="W10" s="111" t="str">
        <f ca="1">_xlfn.XLOOKUP(G10&amp;$W$2,BS_CONTROLE[CHAVE],BS_CONTROLE[Quantidade_11],"-")</f>
        <v>-</v>
      </c>
      <c r="X10" s="111">
        <f ca="1">_xlfn.XLOOKUP(G10&amp;$X$2,BS_CONTROLE[CHAVE],BS_CONTROLE[Quantidade_11],"-")</f>
        <v>1894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5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446</v>
      </c>
      <c r="W11" s="111">
        <f ca="1">_xlfn.XLOOKUP(G11&amp;$W$2,BS_CONTROLE[CHAVE],BS_CONTROLE[Quantidade_11],"-")</f>
        <v>90</v>
      </c>
      <c r="X11" s="111">
        <f ca="1">_xlfn.XLOOKUP(G11&amp;$X$2,BS_CONTROLE[CHAVE],BS_CONTROLE[Quantidade_11],"-")</f>
        <v>1316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5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5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5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5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5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 t="str">
        <f ca="1">_xlfn.XLOOKUP(G16&amp;$V$2,BS_CONTROLE[CHAVE],BS_CONTROLE[Quantidade_11],"-")</f>
        <v>-</v>
      </c>
      <c r="W16" s="111">
        <f ca="1">_xlfn.XLOOKUP(G16&amp;$W$2,BS_CONTROLE[CHAVE],BS_CONTROLE[Quantidade_11],"-")</f>
        <v>0</v>
      </c>
      <c r="X16" s="111">
        <f ca="1">_xlfn.XLOOKUP(G16&amp;$X$2,BS_CONTROLE[CHAVE],BS_CONTROLE[Quantidade_11],"-")</f>
        <v>1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5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5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0</v>
      </c>
      <c r="W18" s="111" t="str">
        <f ca="1">_xlfn.XLOOKUP(G18&amp;$W$2,BS_CONTROLE[CHAVE],BS_CONTROLE[Quantidade_11],"-")</f>
        <v>-</v>
      </c>
      <c r="X18" s="111">
        <f ca="1">_xlfn.XLOOKUP(G18&amp;$X$2,BS_CONTROLE[CHAVE],BS_CONTROLE[Quantidade_11],"-")</f>
        <v>1894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5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446</v>
      </c>
      <c r="W19" s="111">
        <f ca="1">_xlfn.XLOOKUP(G19&amp;$W$2,BS_CONTROLE[CHAVE],BS_CONTROLE[Quantidade_11],"-")</f>
        <v>90</v>
      </c>
      <c r="X19" s="111">
        <f ca="1">_xlfn.XLOOKUP(G19&amp;$X$2,BS_CONTROLE[CHAVE],BS_CONTROLE[Quantidade_11],"-")</f>
        <v>1316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5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5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5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5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0</v>
      </c>
      <c r="W23" s="111" t="str">
        <f ca="1">_xlfn.XLOOKUP(G23&amp;$W$2,BS_CONTROLE[CHAVE],BS_CONTROLE[Quantidade_11],"-")</f>
        <v>-</v>
      </c>
      <c r="X23" s="111">
        <f ca="1">_xlfn.XLOOKUP(G23&amp;$X$2,BS_CONTROLE[CHAVE],BS_CONTROLE[Quantidade_11],"-")</f>
        <v>1894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5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5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5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5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5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 t="str">
        <f ca="1">_xlfn.XLOOKUP(G28&amp;$V$2,BS_CONTROLE[CHAVE],BS_CONTROLE[Quantidade_11],"-")</f>
        <v>-</v>
      </c>
      <c r="W28" s="111">
        <f ca="1">_xlfn.XLOOKUP(G28&amp;$W$2,BS_CONTROLE[CHAVE],BS_CONTROLE[Quantidade_11],"-")</f>
        <v>0</v>
      </c>
      <c r="X28" s="111">
        <f ca="1">_xlfn.XLOOKUP(G28&amp;$X$2,BS_CONTROLE[CHAVE],BS_CONTROLE[Quantidade_11],"-")</f>
        <v>1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5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0</v>
      </c>
      <c r="W29" s="111" t="str">
        <f ca="1">_xlfn.XLOOKUP(G29&amp;$W$2,BS_CONTROLE[CHAVE],BS_CONTROLE[Quantidade_11],"-")</f>
        <v>-</v>
      </c>
      <c r="X29" s="111">
        <f ca="1">_xlfn.XLOOKUP(G29&amp;$X$2,BS_CONTROLE[CHAVE],BS_CONTROLE[Quantidade_11],"-")</f>
        <v>1894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5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446</v>
      </c>
      <c r="W30" s="111">
        <f ca="1">_xlfn.XLOOKUP(G30&amp;$W$2,BS_CONTROLE[CHAVE],BS_CONTROLE[Quantidade_11],"-")</f>
        <v>90</v>
      </c>
      <c r="X30" s="111">
        <f ca="1">_xlfn.XLOOKUP(G30&amp;$X$2,BS_CONTROLE[CHAVE],BS_CONTROLE[Quantidade_11],"-")</f>
        <v>1316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5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0</v>
      </c>
      <c r="X31" s="111">
        <f ca="1">_xlfn.XLOOKUP(G31&amp;$X$2,BS_CONTROLE[CHAVE],BS_CONTROLE[Quantidade_11],"-")</f>
        <v>3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5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126</v>
      </c>
      <c r="W32" s="111">
        <f ca="1">_xlfn.XLOOKUP(G32&amp;$W$2,BS_CONTROLE[CHAVE],BS_CONTROLE[Quantidade_11],"-")</f>
        <v>300</v>
      </c>
      <c r="X32" s="111">
        <f ca="1">_xlfn.XLOOKUP(G32&amp;$X$2,BS_CONTROLE[CHAVE],BS_CONTROLE[Quantidade_11],"-")</f>
        <v>179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5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5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5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 t="str">
        <f ca="1">_xlfn.XLOOKUP(G35&amp;$V$2,BS_CONTROLE[CHAVE],BS_CONTROLE[Quantidade_11],"-")</f>
        <v>-</v>
      </c>
      <c r="W35" s="111">
        <f ca="1">_xlfn.XLOOKUP(G35&amp;$W$2,BS_CONTROLE[CHAVE],BS_CONTROLE[Quantidade_11],"-")</f>
        <v>0</v>
      </c>
      <c r="X35" s="111">
        <f ca="1">_xlfn.XLOOKUP(G35&amp;$X$2,BS_CONTROLE[CHAVE],BS_CONTROLE[Quantidade_11],"-")</f>
        <v>1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5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5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5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0</v>
      </c>
      <c r="W38" s="111" t="str">
        <f ca="1">_xlfn.XLOOKUP(G38&amp;$W$2,BS_CONTROLE[CHAVE],BS_CONTROLE[Quantidade_11],"-")</f>
        <v>-</v>
      </c>
      <c r="X38" s="111">
        <f ca="1">_xlfn.XLOOKUP(G38&amp;$X$2,BS_CONTROLE[CHAVE],BS_CONTROLE[Quantidade_11],"-")</f>
        <v>1894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5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5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0</v>
      </c>
      <c r="W40" s="111">
        <f ca="1">_xlfn.XLOOKUP(G40&amp;$W$2,BS_CONTROLE[CHAVE],BS_CONTROLE[Quantidade_11],"-")</f>
        <v>1</v>
      </c>
      <c r="X40" s="111">
        <f ca="1">_xlfn.XLOOKUP(G40&amp;$X$2,BS_CONTROLE[CHAVE],BS_CONTROLE[Quantidade_11],"-")</f>
        <v>2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5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5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5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5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126</v>
      </c>
      <c r="W44" s="111">
        <f ca="1">_xlfn.XLOOKUP(G44&amp;$W$2,BS_CONTROLE[CHAVE],BS_CONTROLE[Quantidade_11],"-")</f>
        <v>300</v>
      </c>
      <c r="X44" s="111">
        <f ca="1">_xlfn.XLOOKUP(G44&amp;$X$2,BS_CONTROLE[CHAVE],BS_CONTROLE[Quantidade_11],"-")</f>
        <v>179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5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5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446</v>
      </c>
      <c r="W46" s="111">
        <f ca="1">_xlfn.XLOOKUP(G46&amp;$W$2,BS_CONTROLE[CHAVE],BS_CONTROLE[Quantidade_11],"-")</f>
        <v>90</v>
      </c>
      <c r="X46" s="111">
        <f ca="1">_xlfn.XLOOKUP(G46&amp;$X$2,BS_CONTROLE[CHAVE],BS_CONTROLE[Quantidade_11],"-")</f>
        <v>1316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5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5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5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5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5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5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0</v>
      </c>
      <c r="W52" s="111" t="str">
        <f ca="1">_xlfn.XLOOKUP(G52&amp;$W$2,BS_CONTROLE[CHAVE],BS_CONTROLE[Quantidade_11],"-")</f>
        <v>-</v>
      </c>
      <c r="X52" s="111">
        <f ca="1">_xlfn.XLOOKUP(G52&amp;$X$2,BS_CONTROLE[CHAVE],BS_CONTROLE[Quantidade_11],"-")</f>
        <v>1894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5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5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 t="str">
        <f ca="1">_xlfn.XLOOKUP(G54&amp;$V$2,BS_CONTROLE[CHAVE],BS_CONTROLE[Quantidade_11],"-")</f>
        <v>-</v>
      </c>
      <c r="W54" s="111">
        <f ca="1">_xlfn.XLOOKUP(G54&amp;$W$2,BS_CONTROLE[CHAVE],BS_CONTROLE[Quantidade_11],"-")</f>
        <v>0</v>
      </c>
      <c r="X54" s="111">
        <f ca="1">_xlfn.XLOOKUP(G54&amp;$X$2,BS_CONTROLE[CHAVE],BS_CONTROLE[Quantidade_11],"-")</f>
        <v>1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5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 t="str">
        <f ca="1">_xlfn.XLOOKUP(G55&amp;$V$2,BS_CONTROLE[CHAVE],BS_CONTROLE[Quantidade_11],"-")</f>
        <v>-</v>
      </c>
      <c r="W55" s="111">
        <f ca="1">_xlfn.XLOOKUP(G55&amp;$W$2,BS_CONTROLE[CHAVE],BS_CONTROLE[Quantidade_11],"-")</f>
        <v>0</v>
      </c>
      <c r="X55" s="111">
        <f ca="1">_xlfn.XLOOKUP(G55&amp;$X$2,BS_CONTROLE[CHAVE],BS_CONTROLE[Quantidade_11],"-")</f>
        <v>1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5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5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0</v>
      </c>
      <c r="W57" s="111">
        <f ca="1">_xlfn.XLOOKUP(G57&amp;$W$2,BS_CONTROLE[CHAVE],BS_CONTROLE[Quantidade_11],"-")</f>
        <v>1</v>
      </c>
      <c r="X57" s="111">
        <f ca="1">_xlfn.XLOOKUP(G57&amp;$X$2,BS_CONTROLE[CHAVE],BS_CONTROLE[Quantidade_11],"-")</f>
        <v>2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5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5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5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5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0</v>
      </c>
      <c r="X61" s="111">
        <f ca="1">_xlfn.XLOOKUP(G61&amp;$X$2,BS_CONTROLE[CHAVE],BS_CONTROLE[Quantidade_11],"-")</f>
        <v>3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5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5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446</v>
      </c>
      <c r="W63" s="111">
        <f ca="1">_xlfn.XLOOKUP(G63&amp;$W$2,BS_CONTROLE[CHAVE],BS_CONTROLE[Quantidade_11],"-")</f>
        <v>90</v>
      </c>
      <c r="X63" s="111">
        <f ca="1">_xlfn.XLOOKUP(G63&amp;$X$2,BS_CONTROLE[CHAVE],BS_CONTROLE[Quantidade_11],"-")</f>
        <v>1316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5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5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5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5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5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 t="str">
        <f ca="1">_xlfn.XLOOKUP(G68&amp;$V$2,BS_CONTROLE[CHAVE],BS_CONTROLE[Quantidade_11],"-")</f>
        <v>-</v>
      </c>
      <c r="W68" s="111">
        <f ca="1">_xlfn.XLOOKUP(G68&amp;$W$2,BS_CONTROLE[CHAVE],BS_CONTROLE[Quantidade_11],"-")</f>
        <v>0</v>
      </c>
      <c r="X68" s="111">
        <f ca="1">_xlfn.XLOOKUP(G68&amp;$X$2,BS_CONTROLE[CHAVE],BS_CONTROLE[Quantidade_11],"-")</f>
        <v>1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5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5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0</v>
      </c>
      <c r="W70" s="111" t="str">
        <f ca="1">_xlfn.XLOOKUP(G70&amp;$W$2,BS_CONTROLE[CHAVE],BS_CONTROLE[Quantidade_11],"-")</f>
        <v>-</v>
      </c>
      <c r="X70" s="111">
        <f ca="1">_xlfn.XLOOKUP(G70&amp;$X$2,BS_CONTROLE[CHAVE],BS_CONTROLE[Quantidade_11],"-")</f>
        <v>1894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5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5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0</v>
      </c>
      <c r="W72" s="111">
        <f ca="1">_xlfn.XLOOKUP(G72&amp;$W$2,BS_CONTROLE[CHAVE],BS_CONTROLE[Quantidade_11],"-")</f>
        <v>1</v>
      </c>
      <c r="X72" s="111">
        <f ca="1">_xlfn.XLOOKUP(G72&amp;$X$2,BS_CONTROLE[CHAVE],BS_CONTROLE[Quantidade_11],"-")</f>
        <v>2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5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5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>
        <f ca="1">_xlfn.XLOOKUP(G74&amp;$W$2,BS_CONTROLE[CHAVE],BS_CONTROLE[Quantidade_11],"-")</f>
        <v>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5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5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5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5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5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0</v>
      </c>
      <c r="X79" s="111">
        <f ca="1">_xlfn.XLOOKUP(G79&amp;$X$2,BS_CONTROLE[CHAVE],BS_CONTROLE[Quantidade_11],"-")</f>
        <v>3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5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5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5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5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5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5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5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5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5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5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5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0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5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5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0</v>
      </c>
      <c r="W92" s="111" t="str">
        <f ca="1">_xlfn.XLOOKUP(G92&amp;$W$2,BS_CONTROLE[CHAVE],BS_CONTROLE[Quantidade_11],"-")</f>
        <v>-</v>
      </c>
      <c r="X92" s="111">
        <f ca="1">_xlfn.XLOOKUP(G92&amp;$X$2,BS_CONTROLE[CHAVE],BS_CONTROLE[Quantidade_11],"-")</f>
        <v>1894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5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0</v>
      </c>
      <c r="W93" s="111">
        <f ca="1">_xlfn.XLOOKUP(G93&amp;$W$2,BS_CONTROLE[CHAVE],BS_CONTROLE[Quantidade_11],"-")</f>
        <v>1</v>
      </c>
      <c r="X93" s="111">
        <f ca="1">_xlfn.XLOOKUP(G93&amp;$X$2,BS_CONTROLE[CHAVE],BS_CONTROLE[Quantidade_11],"-")</f>
        <v>2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5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5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5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5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5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5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0</v>
      </c>
      <c r="X99" s="111">
        <f ca="1">_xlfn.XLOOKUP(G99&amp;$X$2,BS_CONTROLE[CHAVE],BS_CONTROLE[Quantidade_11],"-")</f>
        <v>3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5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5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5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446</v>
      </c>
      <c r="W102" s="111">
        <f ca="1">_xlfn.XLOOKUP(G102&amp;$W$2,BS_CONTROLE[CHAVE],BS_CONTROLE[Quantidade_11],"-")</f>
        <v>90</v>
      </c>
      <c r="X102" s="111">
        <f ca="1">_xlfn.XLOOKUP(G102&amp;$X$2,BS_CONTROLE[CHAVE],BS_CONTROLE[Quantidade_11],"-")</f>
        <v>1316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5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5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5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5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5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5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5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5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5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5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5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5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5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5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5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5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5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0</v>
      </c>
      <c r="W119" s="111" t="str">
        <f ca="1">_xlfn.XLOOKUP(G119&amp;$W$2,BS_CONTROLE[CHAVE],BS_CONTROLE[Quantidade_11],"-")</f>
        <v>-</v>
      </c>
      <c r="X119" s="111">
        <f ca="1">_xlfn.XLOOKUP(G119&amp;$X$2,BS_CONTROLE[CHAVE],BS_CONTROLE[Quantidade_11],"-")</f>
        <v>1894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5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>
        <f ca="1">_xlfn.XLOOKUP(G120&amp;$W$2,BS_CONTROLE[CHAVE],BS_CONTROLE[Quantidade_11],"-")</f>
        <v>0</v>
      </c>
      <c r="X120" s="111">
        <f ca="1">_xlfn.XLOOKUP(G120&amp;$X$2,BS_CONTROLE[CHAVE],BS_CONTROLE[Quantidade_11],"-")</f>
        <v>1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5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0</v>
      </c>
      <c r="W121" s="111">
        <f ca="1">_xlfn.XLOOKUP(G121&amp;$W$2,BS_CONTROLE[CHAVE],BS_CONTROLE[Quantidade_11],"-")</f>
        <v>1</v>
      </c>
      <c r="X121" s="111">
        <f ca="1">_xlfn.XLOOKUP(G121&amp;$X$2,BS_CONTROLE[CHAVE],BS_CONTROLE[Quantidade_11],"-")</f>
        <v>2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5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5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5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0</v>
      </c>
      <c r="X124" s="111">
        <f ca="1">_xlfn.XLOOKUP(G124&amp;$X$2,BS_CONTROLE[CHAVE],BS_CONTROLE[Quantidade_11],"-")</f>
        <v>3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5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5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5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5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0</v>
      </c>
      <c r="W128" s="111" t="str">
        <f ca="1">_xlfn.XLOOKUP(G128&amp;$W$2,BS_CONTROLE[CHAVE],BS_CONTROLE[Quantidade_11],"-")</f>
        <v>-</v>
      </c>
      <c r="X128" s="111">
        <f ca="1">_xlfn.XLOOKUP(G128&amp;$X$2,BS_CONTROLE[CHAVE],BS_CONTROLE[Quantidade_11],"-")</f>
        <v>1894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5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5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5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5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446</v>
      </c>
      <c r="W132" s="111">
        <f ca="1">_xlfn.XLOOKUP(G132&amp;$W$2,BS_CONTROLE[CHAVE],BS_CONTROLE[Quantidade_11],"-")</f>
        <v>90</v>
      </c>
      <c r="X132" s="111">
        <f ca="1">_xlfn.XLOOKUP(G132&amp;$X$2,BS_CONTROLE[CHAVE],BS_CONTROLE[Quantidade_11],"-")</f>
        <v>1316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5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5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5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0</v>
      </c>
      <c r="W135" s="111" t="str">
        <f ca="1">_xlfn.XLOOKUP(G135&amp;$W$2,BS_CONTROLE[CHAVE],BS_CONTROLE[Quantidade_11],"-")</f>
        <v>-</v>
      </c>
      <c r="X135" s="111">
        <f ca="1">_xlfn.XLOOKUP(G135&amp;$X$2,BS_CONTROLE[CHAVE],BS_CONTROLE[Quantidade_11],"-")</f>
        <v>1894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5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5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5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 t="str">
        <f ca="1">_xlfn.XLOOKUP(G138&amp;$V$2,BS_CONTROLE[CHAVE],BS_CONTROLE[Quantidade_11],"-")</f>
        <v>-</v>
      </c>
      <c r="W138" s="111">
        <f ca="1">_xlfn.XLOOKUP(G138&amp;$W$2,BS_CONTROLE[CHAVE],BS_CONTROLE[Quantidade_11],"-")</f>
        <v>0</v>
      </c>
      <c r="X138" s="111">
        <f ca="1">_xlfn.XLOOKUP(G138&amp;$X$2,BS_CONTROLE[CHAVE],BS_CONTROLE[Quantidade_11],"-")</f>
        <v>1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5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0</v>
      </c>
      <c r="W139" s="111">
        <f ca="1">_xlfn.XLOOKUP(G139&amp;$W$2,BS_CONTROLE[CHAVE],BS_CONTROLE[Quantidade_11],"-")</f>
        <v>1</v>
      </c>
      <c r="X139" s="111">
        <f ca="1">_xlfn.XLOOKUP(G139&amp;$X$2,BS_CONTROLE[CHAVE],BS_CONTROLE[Quantidade_11],"-")</f>
        <v>2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5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126</v>
      </c>
      <c r="W140" s="111">
        <f ca="1">_xlfn.XLOOKUP(G140&amp;$W$2,BS_CONTROLE[CHAVE],BS_CONTROLE[Quantidade_11],"-")</f>
        <v>300</v>
      </c>
      <c r="X140" s="111">
        <f ca="1">_xlfn.XLOOKUP(G140&amp;$X$2,BS_CONTROLE[CHAVE],BS_CONTROLE[Quantidade_11],"-")</f>
        <v>179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5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5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5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5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5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>
        <f ca="1">_xlfn.XLOOKUP(G145&amp;$W$2,BS_CONTROLE[CHAVE],BS_CONTROLE[Quantidade_11],"-")</f>
        <v>0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5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5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5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5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5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5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5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5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5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5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5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0</v>
      </c>
      <c r="W156" s="111" t="str">
        <f ca="1">_xlfn.XLOOKUP(G156&amp;$W$2,BS_CONTROLE[CHAVE],BS_CONTROLE[Quantidade_11],"-")</f>
        <v>-</v>
      </c>
      <c r="X156" s="111">
        <f ca="1">_xlfn.XLOOKUP(G156&amp;$X$2,BS_CONTROLE[CHAVE],BS_CONTROLE[Quantidade_11],"-")</f>
        <v>1894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5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5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5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 t="str">
        <f ca="1">_xlfn.XLOOKUP(G159&amp;$V$2,BS_CONTROLE[CHAVE],BS_CONTROLE[Quantidade_11],"-")</f>
        <v>-</v>
      </c>
      <c r="W159" s="111">
        <f ca="1">_xlfn.XLOOKUP(G159&amp;$W$2,BS_CONTROLE[CHAVE],BS_CONTROLE[Quantidade_11],"-")</f>
        <v>0</v>
      </c>
      <c r="X159" s="111">
        <f ca="1">_xlfn.XLOOKUP(G159&amp;$X$2,BS_CONTROLE[CHAVE],BS_CONTROLE[Quantidade_11],"-")</f>
        <v>1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5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5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0</v>
      </c>
      <c r="W161" s="111">
        <f ca="1">_xlfn.XLOOKUP(G161&amp;$W$2,BS_CONTROLE[CHAVE],BS_CONTROLE[Quantidade_11],"-")</f>
        <v>1</v>
      </c>
      <c r="X161" s="111">
        <f ca="1">_xlfn.XLOOKUP(G161&amp;$X$2,BS_CONTROLE[CHAVE],BS_CONTROLE[Quantidade_11],"-")</f>
        <v>2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5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446</v>
      </c>
      <c r="W162" s="111">
        <f ca="1">_xlfn.XLOOKUP(G162&amp;$W$2,BS_CONTROLE[CHAVE],BS_CONTROLE[Quantidade_11],"-")</f>
        <v>90</v>
      </c>
      <c r="X162" s="111">
        <f ca="1">_xlfn.XLOOKUP(G162&amp;$X$2,BS_CONTROLE[CHAVE],BS_CONTROLE[Quantidade_11],"-")</f>
        <v>1316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5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5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5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0</v>
      </c>
      <c r="X165" s="111">
        <f ca="1">_xlfn.XLOOKUP(G165&amp;$X$2,BS_CONTROLE[CHAVE],BS_CONTROLE[Quantidade_11],"-")</f>
        <v>3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5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5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>
        <f ca="1">_xlfn.XLOOKUP(G167&amp;$W$2,BS_CONTROLE[CHAVE],BS_CONTROLE[Quantidade_11],"-")</f>
        <v>0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5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5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126</v>
      </c>
      <c r="W169" s="111">
        <f ca="1">_xlfn.XLOOKUP(G169&amp;$W$2,BS_CONTROLE[CHAVE],BS_CONTROLE[Quantidade_11],"-")</f>
        <v>300</v>
      </c>
      <c r="X169" s="111">
        <f ca="1">_xlfn.XLOOKUP(G169&amp;$X$2,BS_CONTROLE[CHAVE],BS_CONTROLE[Quantidade_11],"-")</f>
        <v>179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5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5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5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5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5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5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5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5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5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5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5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5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5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0</v>
      </c>
      <c r="W182" s="111" t="str">
        <f ca="1">_xlfn.XLOOKUP(G182&amp;$W$2,BS_CONTROLE[CHAVE],BS_CONTROLE[Quantidade_11],"-")</f>
        <v>-</v>
      </c>
      <c r="X182" s="111">
        <f ca="1">_xlfn.XLOOKUP(G182&amp;$X$2,BS_CONTROLE[CHAVE],BS_CONTROLE[Quantidade_11],"-")</f>
        <v>1894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5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5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 t="str">
        <f ca="1">_xlfn.XLOOKUP(G184&amp;$V$2,BS_CONTROLE[CHAVE],BS_CONTROLE[Quantidade_11],"-")</f>
        <v>-</v>
      </c>
      <c r="W184" s="111">
        <f ca="1">_xlfn.XLOOKUP(G184&amp;$W$2,BS_CONTROLE[CHAVE],BS_CONTROLE[Quantidade_11],"-")</f>
        <v>0</v>
      </c>
      <c r="X184" s="111">
        <f ca="1">_xlfn.XLOOKUP(G184&amp;$X$2,BS_CONTROLE[CHAVE],BS_CONTROLE[Quantidade_11],"-")</f>
        <v>1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5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5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5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0</v>
      </c>
      <c r="W187" s="111">
        <f ca="1">_xlfn.XLOOKUP(G187&amp;$W$2,BS_CONTROLE[CHAVE],BS_CONTROLE[Quantidade_11],"-")</f>
        <v>1</v>
      </c>
      <c r="X187" s="111">
        <f ca="1">_xlfn.XLOOKUP(G187&amp;$X$2,BS_CONTROLE[CHAVE],BS_CONTROLE[Quantidade_11],"-")</f>
        <v>2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5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5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5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126</v>
      </c>
      <c r="W190" s="111">
        <f ca="1">_xlfn.XLOOKUP(G190&amp;$W$2,BS_CONTROLE[CHAVE],BS_CONTROLE[Quantidade_11],"-")</f>
        <v>300</v>
      </c>
      <c r="X190" s="111">
        <f ca="1">_xlfn.XLOOKUP(G190&amp;$X$2,BS_CONTROLE[CHAVE],BS_CONTROLE[Quantidade_11],"-")</f>
        <v>179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5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5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>
        <f ca="1">_xlfn.XLOOKUP(G192&amp;$W$2,BS_CONTROLE[CHAVE],BS_CONTROLE[Quantidade_11],"-")</f>
        <v>0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5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0</v>
      </c>
      <c r="X193" s="111">
        <f ca="1">_xlfn.XLOOKUP(G193&amp;$X$2,BS_CONTROLE[CHAVE],BS_CONTROLE[Quantidade_11],"-")</f>
        <v>3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5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5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5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5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5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0</v>
      </c>
      <c r="W198" s="111">
        <f ca="1">_xlfn.XLOOKUP(G198&amp;$W$2,BS_CONTROLE[CHAVE],BS_CONTROLE[Quantidade_11],"-")</f>
        <v>1</v>
      </c>
      <c r="X198" s="111">
        <f ca="1">_xlfn.XLOOKUP(G198&amp;$X$2,BS_CONTROLE[CHAVE],BS_CONTROLE[Quantidade_11],"-")</f>
        <v>1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5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5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5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5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5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5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0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1894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5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5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5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5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5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5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0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5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5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126</v>
      </c>
      <c r="W212" s="111">
        <f ca="1">_xlfn.XLOOKUP(G212&amp;$W$2,BS_CONTROLE[CHAVE],BS_CONTROLE[Quantidade_11],"-")</f>
        <v>300</v>
      </c>
      <c r="X212" s="111">
        <f ca="1">_xlfn.XLOOKUP(G212&amp;$X$2,BS_CONTROLE[CHAVE],BS_CONTROLE[Quantidade_11],"-")</f>
        <v>179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5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5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0</v>
      </c>
      <c r="W214" s="111">
        <f ca="1">_xlfn.XLOOKUP(G214&amp;$W$2,BS_CONTROLE[CHAVE],BS_CONTROLE[Quantidade_11],"-")</f>
        <v>1</v>
      </c>
      <c r="X214" s="111">
        <f ca="1">_xlfn.XLOOKUP(G214&amp;$X$2,BS_CONTROLE[CHAVE],BS_CONTROLE[Quantidade_11],"-")</f>
        <v>2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5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>
        <f ca="1">_xlfn.XLOOKUP(G215&amp;$W$2,BS_CONTROLE[CHAVE],BS_CONTROLE[Quantidade_11],"-")</f>
        <v>0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5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5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5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0</v>
      </c>
      <c r="X218" s="111">
        <f ca="1">_xlfn.XLOOKUP(G218&amp;$X$2,BS_CONTROLE[CHAVE],BS_CONTROLE[Quantidade_11],"-")</f>
        <v>3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5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5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5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0</v>
      </c>
      <c r="W221" s="111">
        <f ca="1">_xlfn.XLOOKUP(G221&amp;$W$2,BS_CONTROLE[CHAVE],BS_CONTROLE[Quantidade_11],"-")</f>
        <v>1</v>
      </c>
      <c r="X221" s="111">
        <f ca="1">_xlfn.XLOOKUP(G221&amp;$X$2,BS_CONTROLE[CHAVE],BS_CONTROLE[Quantidade_11],"-")</f>
        <v>1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5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5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5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5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5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5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0</v>
      </c>
      <c r="W227" s="111" t="str">
        <f ca="1">_xlfn.XLOOKUP(G227&amp;$W$2,BS_CONTROLE[CHAVE],BS_CONTROLE[Quantidade_11],"-")</f>
        <v>-</v>
      </c>
      <c r="X227" s="111">
        <f ca="1">_xlfn.XLOOKUP(G227&amp;$X$2,BS_CONTROLE[CHAVE],BS_CONTROLE[Quantidade_11],"-")</f>
        <v>1894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5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5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 t="str">
        <f ca="1">_xlfn.XLOOKUP(G229&amp;$V$2,BS_CONTROLE[CHAVE],BS_CONTROLE[Quantidade_11],"-")</f>
        <v>-</v>
      </c>
      <c r="W229" s="111">
        <f ca="1">_xlfn.XLOOKUP(G229&amp;$W$2,BS_CONTROLE[CHAVE],BS_CONTROLE[Quantidade_11],"-")</f>
        <v>0</v>
      </c>
      <c r="X229" s="111">
        <f ca="1">_xlfn.XLOOKUP(G229&amp;$X$2,BS_CONTROLE[CHAVE],BS_CONTROLE[Quantidade_11],"-")</f>
        <v>1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5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5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5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5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5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0</v>
      </c>
      <c r="W234" s="111">
        <f ca="1">_xlfn.XLOOKUP(G234&amp;$W$2,BS_CONTROLE[CHAVE],BS_CONTROLE[Quantidade_11],"-")</f>
        <v>1</v>
      </c>
      <c r="X234" s="111">
        <f ca="1">_xlfn.XLOOKUP(G234&amp;$X$2,BS_CONTROLE[CHAVE],BS_CONTROLE[Quantidade_11],"-")</f>
        <v>2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5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5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5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446</v>
      </c>
      <c r="W237" s="111">
        <f ca="1">_xlfn.XLOOKUP(G237&amp;$W$2,BS_CONTROLE[CHAVE],BS_CONTROLE[Quantidade_11],"-")</f>
        <v>90</v>
      </c>
      <c r="X237" s="111">
        <f ca="1">_xlfn.XLOOKUP(G237&amp;$X$2,BS_CONTROLE[CHAVE],BS_CONTROLE[Quantidade_11],"-")</f>
        <v>1316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5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5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>
        <f ca="1">_xlfn.XLOOKUP(G239&amp;$W$2,BS_CONTROLE[CHAVE],BS_CONTROLE[Quantidade_11],"-")</f>
        <v>0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5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5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0</v>
      </c>
      <c r="X241" s="111">
        <f ca="1">_xlfn.XLOOKUP(G241&amp;$X$2,BS_CONTROLE[CHAVE],BS_CONTROLE[Quantidade_11],"-")</f>
        <v>3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5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5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5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5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5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>
        <f ca="1">_xlfn.XLOOKUP(G246&amp;$W$2,BS_CONTROLE[CHAVE],BS_CONTROLE[Quantidade_11],"-")</f>
        <v>0</v>
      </c>
      <c r="X246" s="111">
        <f ca="1">_xlfn.XLOOKUP(G246&amp;$X$2,BS_CONTROLE[CHAVE],BS_CONTROLE[Quantidade_11],"-")</f>
        <v>0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5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5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0</v>
      </c>
      <c r="W248" s="111">
        <f ca="1">_xlfn.XLOOKUP(G248&amp;$W$2,BS_CONTROLE[CHAVE],BS_CONTROLE[Quantidade_11],"-")</f>
        <v>1</v>
      </c>
      <c r="X248" s="111">
        <f ca="1">_xlfn.XLOOKUP(G248&amp;$X$2,BS_CONTROLE[CHAVE],BS_CONTROLE[Quantidade_11],"-")</f>
        <v>1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5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5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5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5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5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0</v>
      </c>
      <c r="W253" s="111" t="str">
        <f ca="1">_xlfn.XLOOKUP(G253&amp;$W$2,BS_CONTROLE[CHAVE],BS_CONTROLE[Quantidade_11],"-")</f>
        <v>-</v>
      </c>
      <c r="X253" s="111">
        <f ca="1">_xlfn.XLOOKUP(G253&amp;$X$2,BS_CONTROLE[CHAVE],BS_CONTROLE[Quantidade_11],"-")</f>
        <v>1894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5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5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5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 t="str">
        <f ca="1">_xlfn.XLOOKUP(G256&amp;$V$2,BS_CONTROLE[CHAVE],BS_CONTROLE[Quantidade_11],"-")</f>
        <v>-</v>
      </c>
      <c r="W256" s="111">
        <f ca="1">_xlfn.XLOOKUP(G256&amp;$W$2,BS_CONTROLE[CHAVE],BS_CONTROLE[Quantidade_11],"-")</f>
        <v>0</v>
      </c>
      <c r="X256" s="111">
        <f ca="1">_xlfn.XLOOKUP(G256&amp;$X$2,BS_CONTROLE[CHAVE],BS_CONTROLE[Quantidade_11],"-")</f>
        <v>1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5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5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5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5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5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5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0</v>
      </c>
      <c r="W262" s="111">
        <f ca="1">_xlfn.XLOOKUP(G262&amp;$W$2,BS_CONTROLE[CHAVE],BS_CONTROLE[Quantidade_11],"-")</f>
        <v>1</v>
      </c>
      <c r="X262" s="111">
        <f ca="1">_xlfn.XLOOKUP(G262&amp;$X$2,BS_CONTROLE[CHAVE],BS_CONTROLE[Quantidade_11],"-")</f>
        <v>2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5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5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5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0</v>
      </c>
      <c r="X265" s="111">
        <f ca="1">_xlfn.XLOOKUP(G265&amp;$X$2,BS_CONTROLE[CHAVE],BS_CONTROLE[Quantidade_11],"-")</f>
        <v>3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5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5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5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5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0</v>
      </c>
      <c r="W269" s="111" t="str">
        <f ca="1">_xlfn.XLOOKUP(G269&amp;$W$2,BS_CONTROLE[CHAVE],BS_CONTROLE[Quantidade_11],"-")</f>
        <v>-</v>
      </c>
      <c r="X269" s="111">
        <f ca="1">_xlfn.XLOOKUP(G269&amp;$X$2,BS_CONTROLE[CHAVE],BS_CONTROLE[Quantidade_11],"-")</f>
        <v>1894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5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5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0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5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5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5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5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5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5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5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0</v>
      </c>
      <c r="W278" s="111" t="str">
        <f ca="1">_xlfn.XLOOKUP(G278&amp;$W$2,BS_CONTROLE[CHAVE],BS_CONTROLE[Quantidade_11],"-")</f>
        <v>-</v>
      </c>
      <c r="X278" s="111">
        <f ca="1">_xlfn.XLOOKUP(G278&amp;$X$2,BS_CONTROLE[CHAVE],BS_CONTROLE[Quantidade_11],"-")</f>
        <v>1894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5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5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5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 t="str">
        <f ca="1">_xlfn.XLOOKUP(G281&amp;$V$2,BS_CONTROLE[CHAVE],BS_CONTROLE[Quantidade_11],"-")</f>
        <v>-</v>
      </c>
      <c r="W281" s="111">
        <f ca="1">_xlfn.XLOOKUP(G281&amp;$W$2,BS_CONTROLE[CHAVE],BS_CONTROLE[Quantidade_11],"-")</f>
        <v>0</v>
      </c>
      <c r="X281" s="111">
        <f ca="1">_xlfn.XLOOKUP(G281&amp;$X$2,BS_CONTROLE[CHAVE],BS_CONTROLE[Quantidade_11],"-")</f>
        <v>1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5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5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5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5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0</v>
      </c>
      <c r="X285" s="111">
        <f ca="1">_xlfn.XLOOKUP(G285&amp;$X$2,BS_CONTROLE[CHAVE],BS_CONTROLE[Quantidade_11],"-")</f>
        <v>1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5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0</v>
      </c>
      <c r="W286" s="111">
        <f ca="1">_xlfn.XLOOKUP(G286&amp;$W$2,BS_CONTROLE[CHAVE],BS_CONTROLE[Quantidade_11],"-")</f>
        <v>1</v>
      </c>
      <c r="X286" s="111">
        <f ca="1">_xlfn.XLOOKUP(G286&amp;$X$2,BS_CONTROLE[CHAVE],BS_CONTROLE[Quantidade_11],"-")</f>
        <v>2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5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446</v>
      </c>
      <c r="W287" s="111">
        <f ca="1">_xlfn.XLOOKUP(G287&amp;$W$2,BS_CONTROLE[CHAVE],BS_CONTROLE[Quantidade_11],"-")</f>
        <v>90</v>
      </c>
      <c r="X287" s="111">
        <f ca="1">_xlfn.XLOOKUP(G287&amp;$X$2,BS_CONTROLE[CHAVE],BS_CONTROLE[Quantidade_11],"-")</f>
        <v>1316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5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5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0</v>
      </c>
      <c r="X289" s="111">
        <f ca="1">_xlfn.XLOOKUP(G289&amp;$X$2,BS_CONTROLE[CHAVE],BS_CONTROLE[Quantidade_11],"-")</f>
        <v>3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5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5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>
        <f ca="1">_xlfn.XLOOKUP(G291&amp;$W$2,BS_CONTROLE[CHAVE],BS_CONTROLE[Quantidade_11],"-")</f>
        <v>0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5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126</v>
      </c>
      <c r="W292" s="111">
        <f ca="1">_xlfn.XLOOKUP(G292&amp;$W$2,BS_CONTROLE[CHAVE],BS_CONTROLE[Quantidade_11],"-")</f>
        <v>300</v>
      </c>
      <c r="X292" s="111">
        <f ca="1">_xlfn.XLOOKUP(G292&amp;$X$2,BS_CONTROLE[CHAVE],BS_CONTROLE[Quantidade_11],"-")</f>
        <v>179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5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0</v>
      </c>
      <c r="W293" s="111">
        <f ca="1">_xlfn.XLOOKUP(G293&amp;$W$2,BS_CONTROLE[CHAVE],BS_CONTROLE[Quantidade_11],"-")</f>
        <v>1</v>
      </c>
      <c r="X293" s="111">
        <f ca="1">_xlfn.XLOOKUP(G293&amp;$X$2,BS_CONTROLE[CHAVE],BS_CONTROLE[Quantidade_11],"-")</f>
        <v>1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5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5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>
        <f ca="1">_xlfn.XLOOKUP(G295&amp;$W$2,BS_CONTROLE[CHAVE],BS_CONTROLE[Quantidade_11],"-")</f>
        <v>1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5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5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5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5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0</v>
      </c>
      <c r="W299" s="111" t="str">
        <f ca="1">_xlfn.XLOOKUP(G299&amp;$W$2,BS_CONTROLE[CHAVE],BS_CONTROLE[Quantidade_11],"-")</f>
        <v>-</v>
      </c>
      <c r="X299" s="111">
        <f ca="1">_xlfn.XLOOKUP(G299&amp;$X$2,BS_CONTROLE[CHAVE],BS_CONTROLE[Quantidade_11],"-")</f>
        <v>1894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5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 t="str">
        <f ca="1">_xlfn.XLOOKUP(G300&amp;$V$2,BS_CONTROLE[CHAVE],BS_CONTROLE[Quantidade_11],"-")</f>
        <v>-</v>
      </c>
      <c r="W300" s="111">
        <f ca="1">_xlfn.XLOOKUP(G300&amp;$W$2,BS_CONTROLE[CHAVE],BS_CONTROLE[Quantidade_11],"-")</f>
        <v>0</v>
      </c>
      <c r="X300" s="111">
        <f ca="1">_xlfn.XLOOKUP(G300&amp;$X$2,BS_CONTROLE[CHAVE],BS_CONTROLE[Quantidade_11],"-")</f>
        <v>1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5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>
        <f ca="1">_xlfn.XLOOKUP(G301&amp;$X$2,BS_CONTROLE[CHAVE],BS_CONTROLE[Quantidade_11],"-")</f>
        <v>1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5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0</v>
      </c>
      <c r="W302" s="111">
        <f ca="1">_xlfn.XLOOKUP(G302&amp;$W$2,BS_CONTROLE[CHAVE],BS_CONTROLE[Quantidade_11],"-")</f>
        <v>1</v>
      </c>
      <c r="X302" s="111">
        <f ca="1">_xlfn.XLOOKUP(G302&amp;$X$2,BS_CONTROLE[CHAVE],BS_CONTROLE[Quantidade_11],"-")</f>
        <v>2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5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0</v>
      </c>
      <c r="X303" s="111">
        <f ca="1">_xlfn.XLOOKUP(G303&amp;$X$2,BS_CONTROLE[CHAVE],BS_CONTROLE[Quantidade_11],"-")</f>
        <v>3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5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126</v>
      </c>
      <c r="W304" s="111">
        <f ca="1">_xlfn.XLOOKUP(G304&amp;$W$2,BS_CONTROLE[CHAVE],BS_CONTROLE[Quantidade_11],"-")</f>
        <v>300</v>
      </c>
      <c r="X304" s="111">
        <f ca="1">_xlfn.XLOOKUP(G304&amp;$X$2,BS_CONTROLE[CHAVE],BS_CONTROLE[Quantidade_11],"-")</f>
        <v>179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5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446</v>
      </c>
      <c r="W305" s="111">
        <f ca="1">_xlfn.XLOOKUP(G305&amp;$W$2,BS_CONTROLE[CHAVE],BS_CONTROLE[Quantidade_11],"-")</f>
        <v>90</v>
      </c>
      <c r="X305" s="111">
        <f ca="1">_xlfn.XLOOKUP(G305&amp;$X$2,BS_CONTROLE[CHAVE],BS_CONTROLE[Quantidade_11],"-")</f>
        <v>1316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5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0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1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5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>
        <f ca="1">_xlfn.XLOOKUP(G307&amp;$W$2,BS_CONTROLE[CHAVE],BS_CONTROLE[Quantidade_11],"-")</f>
        <v>0</v>
      </c>
      <c r="X307" s="111">
        <f ca="1">_xlfn.XLOOKUP(G307&amp;$X$2,BS_CONTROLE[CHAVE],BS_CONTROLE[Quantidade_11],"-")</f>
        <v>0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5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>
        <f ca="1">_xlfn.XLOOKUP(G308&amp;$V$2,BS_CONTROLE[CHAVE],BS_CONTROLE[Quantidade_11],"-")</f>
        <v>1</v>
      </c>
      <c r="W308" s="111" t="str">
        <f ca="1">_xlfn.XLOOKUP(G308&amp;$W$2,BS_CONTROLE[CHAVE],BS_CONTROLE[Quantidade_11],"-")</f>
        <v>-</v>
      </c>
      <c r="X308" s="111">
        <f ca="1">_xlfn.XLOOKUP(G308&amp;$X$2,BS_CONTROLE[CHAVE],BS_CONTROLE[Quantidade_11],"-")</f>
        <v>0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5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5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5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0</v>
      </c>
      <c r="W311" s="111" t="str">
        <f ca="1">_xlfn.XLOOKUP(G311&amp;$W$2,BS_CONTROLE[CHAVE],BS_CONTROLE[Quantidade_11],"-")</f>
        <v>-</v>
      </c>
      <c r="X311" s="111">
        <f ca="1">_xlfn.XLOOKUP(G311&amp;$X$2,BS_CONTROLE[CHAVE],BS_CONTROLE[Quantidade_11],"-")</f>
        <v>1894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5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5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0</v>
      </c>
      <c r="X313" s="111">
        <f ca="1">_xlfn.XLOOKUP(G313&amp;$X$2,BS_CONTROLE[CHAVE],BS_CONTROLE[Quantidade_11],"-")</f>
        <v>1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5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5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126</v>
      </c>
      <c r="W315" s="111">
        <f ca="1">_xlfn.XLOOKUP(G315&amp;$W$2,BS_CONTROLE[CHAVE],BS_CONTROLE[Quantidade_11],"-")</f>
        <v>300</v>
      </c>
      <c r="X315" s="111">
        <f ca="1">_xlfn.XLOOKUP(G315&amp;$X$2,BS_CONTROLE[CHAVE],BS_CONTROLE[Quantidade_11],"-")</f>
        <v>179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5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5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0</v>
      </c>
      <c r="W317" s="111">
        <f ca="1">_xlfn.XLOOKUP(G317&amp;$W$2,BS_CONTROLE[CHAVE],BS_CONTROLE[Quantidade_11],"-")</f>
        <v>1</v>
      </c>
      <c r="X317" s="111">
        <f ca="1">_xlfn.XLOOKUP(G317&amp;$X$2,BS_CONTROLE[CHAVE],BS_CONTROLE[Quantidade_11],"-")</f>
        <v>2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5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5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5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0</v>
      </c>
      <c r="X320" s="111">
        <f ca="1">_xlfn.XLOOKUP(G320&amp;$X$2,BS_CONTROLE[CHAVE],BS_CONTROLE[Quantidade_11],"-")</f>
        <v>3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5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5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446</v>
      </c>
      <c r="W322" s="111">
        <f ca="1">_xlfn.XLOOKUP(G322&amp;$W$2,BS_CONTROLE[CHAVE],BS_CONTROLE[Quantidade_11],"-")</f>
        <v>90</v>
      </c>
      <c r="X322" s="111">
        <f ca="1">_xlfn.XLOOKUP(G322&amp;$X$2,BS_CONTROLE[CHAVE],BS_CONTROLE[Quantidade_11],"-")</f>
        <v>1316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5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5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5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>
        <f ca="1">_xlfn.XLOOKUP(G325&amp;$W$2,BS_CONTROLE[CHAVE],BS_CONTROLE[Quantidade_11],"-")</f>
        <v>0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5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5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>
        <f ca="1">_xlfn.XLOOKUP(G327&amp;$W$2,BS_CONTROLE[CHAVE],BS_CONTROLE[Quantidade_11],"-")</f>
        <v>1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5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5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>
        <f ca="1">_xlfn.XLOOKUP(G329&amp;$W$2,BS_CONTROLE[CHAVE],BS_CONTROLE[Quantidade_11],"-")</f>
        <v>1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5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5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>
        <f ca="1">_xlfn.XLOOKUP(G331&amp;$W$2,BS_CONTROLE[CHAVE],BS_CONTROLE[Quantidade_11],"-")</f>
        <v>0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5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5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0</v>
      </c>
      <c r="W333" s="111">
        <f ca="1">_xlfn.XLOOKUP(G333&amp;$W$2,BS_CONTROLE[CHAVE],BS_CONTROLE[Quantidade_11],"-")</f>
        <v>1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5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5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5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5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5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>
        <f ca="1">_xlfn.XLOOKUP(G338&amp;$V$2,BS_CONTROLE[CHAVE],BS_CONTROLE[Quantidade_11],"-")</f>
        <v>37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5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5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5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0</v>
      </c>
      <c r="W341" s="111" t="str">
        <f ca="1">_xlfn.XLOOKUP(G341&amp;$W$2,BS_CONTROLE[CHAVE],BS_CONTROLE[Quantidade_11],"-")</f>
        <v>-</v>
      </c>
      <c r="X341" s="111">
        <f ca="1">_xlfn.XLOOKUP(G341&amp;$X$2,BS_CONTROLE[CHAVE],BS_CONTROLE[Quantidade_11],"-")</f>
        <v>1894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5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5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126</v>
      </c>
      <c r="W343" s="111">
        <f ca="1">_xlfn.XLOOKUP(G343&amp;$W$2,BS_CONTROLE[CHAVE],BS_CONTROLE[Quantidade_11],"-")</f>
        <v>300</v>
      </c>
      <c r="X343" s="111">
        <f ca="1">_xlfn.XLOOKUP(G343&amp;$X$2,BS_CONTROLE[CHAVE],BS_CONTROLE[Quantidade_11],"-")</f>
        <v>179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5" t="str">
        <f>IF(FN_MC!N347="","*",FN_MC!N347)</f>
        <v>TGRTIQ</v>
      </c>
      <c r="M344" s="110">
        <f>IF(FN_MC!J347="","*",FN_MC!J347)</f>
        <v>98</v>
      </c>
      <c r="N344" s="291">
        <f>IF(FN_MC!K347="","*",FN_MC!K347)</f>
        <v>502</v>
      </c>
      <c r="O344" s="291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>
        <f ca="1">_xlfn.XLOOKUP(G344&amp;$V$2,BS_CONTROLE[CHAVE],BS_CONTROLE[Quantidade_11],"-")</f>
        <v>0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5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0</v>
      </c>
      <c r="W345" s="111">
        <f ca="1">_xlfn.XLOOKUP(G345&amp;$W$2,BS_CONTROLE[CHAVE],BS_CONTROLE[Quantidade_11],"-")</f>
        <v>1</v>
      </c>
      <c r="X345" s="111">
        <f ca="1">_xlfn.XLOOKUP(G345&amp;$X$2,BS_CONTROLE[CHAVE],BS_CONTROLE[Quantidade_11],"-")</f>
        <v>2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5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25" t="str">
        <f>IF(FN_MC!N350="","*",FN_MC!N350)</f>
        <v>*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25" t="str">
        <f>IF(FN_MC!N351="","*",FN_MC!N351)</f>
        <v>TCSTOM</v>
      </c>
      <c r="M348" s="110">
        <f>IF(FN_MC!J351="","*",FN_MC!J351)</f>
        <v>74</v>
      </c>
      <c r="N348" s="291">
        <f>IF(FN_MC!K351="","*",FN_MC!K351)</f>
        <v>400</v>
      </c>
      <c r="O348" s="291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>
        <f ca="1">_xlfn.XLOOKUP(G348&amp;$V$2,BS_CONTROLE[CHAVE],BS_CONTROLE[Quantidade_11],"-")</f>
        <v>1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5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5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5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0</v>
      </c>
      <c r="X351" s="111">
        <f ca="1">_xlfn.XLOOKUP(G351&amp;$X$2,BS_CONTROLE[CHAVE],BS_CONTROLE[Quantidade_11],"-")</f>
        <v>3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5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5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IF(FN_MC!Y363="","*",FN_MC!Y363)</f>
        <v>OPORTUNIDADE</v>
      </c>
      <c r="B354" s="108" t="str">
        <f>IF(FN_MC!X363="","*",FN_MC!X363)</f>
        <v>Oportunidade</v>
      </c>
      <c r="C354" s="108" t="str">
        <f>IF(FN_MC!Z363="","*",FN_MC!Z363)</f>
        <v>*</v>
      </c>
      <c r="D354" s="109" t="str">
        <f>IF(FN_MC!S363="","*",FN_MC!S363)</f>
        <v>FERRONORTE</v>
      </c>
      <c r="E354" s="109" t="str">
        <f>IF(FN_MC!T363="","*",FN_MC!T363)</f>
        <v>TMI-TCS</v>
      </c>
      <c r="F354" s="109">
        <f>IF(FN_MC!B363="","*",FN_MC!B363)</f>
        <v>46044</v>
      </c>
      <c r="G354" s="109" t="str">
        <f>IF(FN_MC!D363="","*",FN_MC!D363)</f>
        <v>W50</v>
      </c>
      <c r="H354" s="109" t="str">
        <f>IF(FN_MC!F363="","*",FN_MC!F363)</f>
        <v>MODERNIZAÇÃO - RECOLHIMENTO DE DORMENTE</v>
      </c>
      <c r="I354" s="109" t="str">
        <f>IF(FN_MC!H363="","*",FN_MC!H363)</f>
        <v>TCS</v>
      </c>
      <c r="J354" s="109" t="str">
        <f>IF(FN_MC!I363="","*",FN_MC!I363)</f>
        <v>TCS</v>
      </c>
      <c r="K354" s="109" t="str">
        <f>IF(FN_MC!M363="","*",FN_MC!M363)</f>
        <v>TVI-TJA</v>
      </c>
      <c r="L354" s="325">
        <f>IF(FN_MC!N363="","*",FN_MC!N363)</f>
        <v>239251</v>
      </c>
      <c r="M354" s="110">
        <f>IF(FN_MC!J363="","*",FN_MC!J363)</f>
        <v>74</v>
      </c>
      <c r="N354" s="291">
        <f>IF(FN_MC!K363="","*",FN_MC!K363)</f>
        <v>249.5</v>
      </c>
      <c r="O354" s="291">
        <f>IF(FN_MC!L363="","*",FN_MC!L363)</f>
        <v>249</v>
      </c>
      <c r="P354" s="110"/>
      <c r="Q354" s="127">
        <f>IF(FN_MC!O363="","*",FN_MC!O363)</f>
        <v>0.35416666666666669</v>
      </c>
      <c r="R354" s="127">
        <f>IF(FN_MC!P363="","*",FN_MC!P363)</f>
        <v>0.125</v>
      </c>
      <c r="S354" s="109" t="str">
        <f>IF(FN_MC!Q363="","*",CONCATENATE(FN_MC!Q363," ",FN_MC!R363))</f>
        <v>400 Nº DE DORMENTES</v>
      </c>
      <c r="T354" s="109" t="str">
        <f>IF(FN_MC!V363="","*",FN_MC!V363)</f>
        <v>Augusto</v>
      </c>
      <c r="U354" s="109" t="str">
        <f>IF(FN_MC!W363="","*",FN_MC!W363)</f>
        <v>Recolhimento de dormente</v>
      </c>
      <c r="V354" s="111">
        <f ca="1">_xlfn.XLOOKUP(G354&amp;$V$2,BS_CONTROLE[CHAVE],BS_CONTROLE[Quantidade_11],"-")</f>
        <v>446</v>
      </c>
      <c r="W354" s="111">
        <f ca="1">_xlfn.XLOOKUP(G354&amp;$W$2,BS_CONTROLE[CHAVE],BS_CONTROLE[Quantidade_11],"-")</f>
        <v>90</v>
      </c>
      <c r="X354" s="111">
        <f ca="1">_xlfn.XLOOKUP(G354&amp;$X$2,BS_CONTROLE[CHAVE],BS_CONTROLE[Quantidade_11],"-")</f>
        <v>1316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5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*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5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*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5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*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OPORTUNIDADE</v>
      </c>
      <c r="B358" s="108" t="str">
        <f>IF(FN_MC!X360="","*",FN_MC!X360)</f>
        <v>Oportunidade</v>
      </c>
      <c r="C358" s="108" t="str">
        <f>IF(FN_MC!Z360="","*",FN_MC!Z360)</f>
        <v>*</v>
      </c>
      <c r="D358" s="109" t="str">
        <f>IF(FN_MC!S360="","*",FN_MC!S360)</f>
        <v>FERRONORTE</v>
      </c>
      <c r="E358" s="109" t="str">
        <f>IF(FN_MC!T360="","*",FN_MC!T360)</f>
        <v>TMI-TCS</v>
      </c>
      <c r="F358" s="109" t="str">
        <f>IF(FN_MC!B360="","*",FN_MC!B360)</f>
        <v>*</v>
      </c>
      <c r="G358" s="109" t="str">
        <f>IF(FN_MC!D360="","*",FN_MC!D360)</f>
        <v>V66</v>
      </c>
      <c r="H358" s="109" t="str">
        <f>IF(FN_MC!F360="","*",FN_MC!F360)</f>
        <v>MODERNIZAÇÃO - REGULAGEM</v>
      </c>
      <c r="I358" s="109" t="str">
        <f>IF(FN_MC!H360="","*",FN_MC!H360)</f>
        <v>TID</v>
      </c>
      <c r="J358" s="109" t="str">
        <f>IF(FN_MC!I360="","*",FN_MC!I360)</f>
        <v>TID</v>
      </c>
      <c r="K358" s="109" t="str">
        <f>IF(FN_MC!M360="","*",FN_MC!M360)</f>
        <v>TCE-TID</v>
      </c>
      <c r="L358" s="325" t="str">
        <f>IF(FN_MC!N360="","*",FN_MC!N360)</f>
        <v>TCE177</v>
      </c>
      <c r="M358" s="110">
        <f>IF(FN_MC!J360="","*",FN_MC!J360)</f>
        <v>74</v>
      </c>
      <c r="N358" s="291">
        <f>IF(FN_MC!K360="","*",FN_MC!K360)</f>
        <v>171.11500000000001</v>
      </c>
      <c r="O358" s="291">
        <f>IF(FN_MC!L360="","*",FN_MC!L360)</f>
        <v>173.5</v>
      </c>
      <c r="P358" s="110"/>
      <c r="Q358" s="127">
        <f>IF(FN_MC!O360="","*",FN_MC!O360)</f>
        <v>0.39583333333333331</v>
      </c>
      <c r="R358" s="127">
        <f>IF(FN_MC!P360="","*",FN_MC!P360)</f>
        <v>0.125</v>
      </c>
      <c r="S358" s="109" t="str">
        <f>IF(FN_MC!Q360="","*",CONCATENATE(FN_MC!Q360," ",FN_MC!R360))</f>
        <v>500 M</v>
      </c>
      <c r="T358" s="109" t="str">
        <f>IF(FN_MC!V360="","*",FN_MC!V360)</f>
        <v>Augusto</v>
      </c>
      <c r="U358" s="109" t="str">
        <f>IF(FN_MC!W360="","*",FN_MC!W360)</f>
        <v>Regulagem de brita</v>
      </c>
      <c r="V358" s="111" t="str">
        <f ca="1">_xlfn.XLOOKUP(G358&amp;$V$2,BS_CONTROLE[CHAVE],BS_CONTROLE[Quantidade_11],"-")</f>
        <v>-</v>
      </c>
      <c r="W358" s="111">
        <f ca="1">_xlfn.XLOOKUP(G358&amp;$W$2,BS_CONTROLE[CHAVE],BS_CONTROLE[Quantidade_11],"-")</f>
        <v>0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5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*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5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*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5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>
        <f ca="1">_xlfn.XLOOKUP(G361&amp;$W$2,BS_CONTROLE[CHAVE],BS_CONTROLE[Quantidade_11],"-")</f>
        <v>1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5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5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>
        <f ca="1">_xlfn.XLOOKUP(G363&amp;$V$2,BS_CONTROLE[CHAVE],BS_CONTROLE[Quantidade_11],"-")</f>
        <v>1</v>
      </c>
      <c r="W363" s="111">
        <f ca="1">_xlfn.XLOOKUP(G363&amp;$W$2,BS_CONTROLE[CHAVE],BS_CONTROLE[Quantidade_11],"-")</f>
        <v>1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5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>
        <f ca="1">_xlfn.XLOOKUP(G364&amp;$V$2,BS_CONTROLE[CHAVE],BS_CONTROLE[Quantidade_11],"-")</f>
        <v>1</v>
      </c>
      <c r="W364" s="111" t="str">
        <f ca="1">_xlfn.XLOOKUP(G364&amp;$W$2,BS_CONTROLE[CHAVE],BS_CONTROLE[Quantidade_11],"-")</f>
        <v>-</v>
      </c>
      <c r="X364" s="111">
        <f ca="1">_xlfn.XLOOKUP(G364&amp;$X$2,BS_CONTROLE[CHAVE],BS_CONTROLE[Quantidade_11],"-")</f>
        <v>0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25" t="str">
        <f>IF(FN_MC!N368="","*",FN_MC!N368)</f>
        <v>POVPJA</v>
      </c>
      <c r="M365" s="110">
        <f>IF(FN_MC!J368="","*",FN_MC!J368)</f>
        <v>101</v>
      </c>
      <c r="N365" s="291">
        <f>IF(FN_MC!K368="","*",FN_MC!K368)</f>
        <v>1524</v>
      </c>
      <c r="O365" s="291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5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0</v>
      </c>
      <c r="W366" s="111">
        <f ca="1">_xlfn.XLOOKUP(G366&amp;$W$2,BS_CONTROLE[CHAVE],BS_CONTROLE[Quantidade_11],"-")</f>
        <v>1</v>
      </c>
      <c r="X366" s="111">
        <f ca="1">_xlfn.XLOOKUP(G366&amp;$X$2,BS_CONTROLE[CHAVE],BS_CONTROLE[Quantidade_11],"-")</f>
        <v>1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5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5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5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25" t="str">
        <f>IF(FN_MC!N373="","*",FN_MC!N373)</f>
        <v>710TSF</v>
      </c>
      <c r="M370" s="110">
        <f>IF(FN_MC!J373="","*",FN_MC!J373)</f>
        <v>98</v>
      </c>
      <c r="N370" s="291">
        <f>IF(FN_MC!K373="","*",FN_MC!K373)</f>
        <v>712.75</v>
      </c>
      <c r="O370" s="291">
        <f>IF(FN_MC!L373="","*",FN_MC!L373)</f>
        <v>716</v>
      </c>
      <c r="P370" s="110"/>
      <c r="Q370" s="127">
        <f>IF(FN_MC!O373="","*",FN_MC!O373)</f>
        <v>0.375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0</v>
      </c>
      <c r="W370" s="111" t="str">
        <f ca="1">_xlfn.XLOOKUP(G370&amp;$W$2,BS_CONTROLE[CHAVE],BS_CONTROLE[Quantidade_11],"-")</f>
        <v>-</v>
      </c>
      <c r="X370" s="111">
        <f ca="1">_xlfn.XLOOKUP(G370&amp;$X$2,BS_CONTROLE[CHAVE],BS_CONTROLE[Quantidade_11],"-")</f>
        <v>1894</v>
      </c>
    </row>
    <row r="371" spans="1:24" s="112" customFormat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25" t="str">
        <f>IF(FN_MC!N374="","*",FN_MC!N374)</f>
        <v>TEX1</v>
      </c>
      <c r="M371" s="110">
        <f>IF(FN_MC!J374="","*",FN_MC!J374)</f>
        <v>98</v>
      </c>
      <c r="N371" s="291">
        <f>IF(FN_MC!K374="","*",FN_MC!K374)</f>
        <v>751.9</v>
      </c>
      <c r="O371" s="291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126</v>
      </c>
      <c r="W371" s="111">
        <f ca="1">_xlfn.XLOOKUP(G371&amp;$W$2,BS_CONTROLE[CHAVE],BS_CONTROLE[Quantidade_11],"-")</f>
        <v>300</v>
      </c>
      <c r="X371" s="111">
        <f ca="1">_xlfn.XLOOKUP(G371&amp;$X$2,BS_CONTROLE[CHAVE],BS_CONTROLE[Quantidade_11],"-")</f>
        <v>179</v>
      </c>
    </row>
    <row r="372" spans="1:24" s="112" customFormat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25" t="str">
        <f>IF(FN_MC!N375="","*",FN_MC!N375)</f>
        <v>TAL699</v>
      </c>
      <c r="M372" s="110">
        <f>IF(FN_MC!J375="","*",FN_MC!J375)</f>
        <v>98</v>
      </c>
      <c r="N372" s="291">
        <f>IF(FN_MC!K375="","*",FN_MC!K375)</f>
        <v>695</v>
      </c>
      <c r="O372" s="291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0</v>
      </c>
      <c r="X372" s="111">
        <f ca="1">_xlfn.XLOOKUP(G372&amp;$X$2,BS_CONTROLE[CHAVE],BS_CONTROLE[Quantidade_11],"-")</f>
        <v>1</v>
      </c>
    </row>
    <row r="373" spans="1:24" s="112" customFormat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25" t="str">
        <f>IF(FN_MC!N376="","*",FN_MC!N376)</f>
        <v>TGRTIQ</v>
      </c>
      <c r="M373" s="110">
        <f>IF(FN_MC!J376="","*",FN_MC!J376)</f>
        <v>98</v>
      </c>
      <c r="N373" s="291">
        <f>IF(FN_MC!K376="","*",FN_MC!K376)</f>
        <v>502</v>
      </c>
      <c r="O373" s="291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>
        <f ca="1">_xlfn.XLOOKUP(G373&amp;$V$2,BS_CONTROLE[CHAVE],BS_CONTROLE[Quantidade_11],"-")</f>
        <v>0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25" t="str">
        <f>IF(FN_MC!N377="","*",FN_MC!N377)</f>
        <v>TID2</v>
      </c>
      <c r="M374" s="110">
        <f>IF(FN_MC!J377="","*",FN_MC!J377)</f>
        <v>74</v>
      </c>
      <c r="N374" s="291">
        <f>IF(FN_MC!K377="","*",FN_MC!K377)</f>
        <v>189.92</v>
      </c>
      <c r="O374" s="291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0</v>
      </c>
      <c r="X374" s="111">
        <f ca="1">_xlfn.XLOOKUP(G374&amp;$X$2,BS_CONTROLE[CHAVE],BS_CONTROLE[Quantidade_11],"-")</f>
        <v>3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5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5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25">
        <f>IF(FN_MC!N380="","*",FN_MC!N380)</f>
        <v>239251</v>
      </c>
      <c r="M377" s="110">
        <f>IF(FN_MC!J380="","*",FN_MC!J380)</f>
        <v>74</v>
      </c>
      <c r="N377" s="291">
        <f>IF(FN_MC!K380="","*",FN_MC!K380)</f>
        <v>249</v>
      </c>
      <c r="O377" s="291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500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446</v>
      </c>
      <c r="W377" s="111">
        <f ca="1">_xlfn.XLOOKUP(G377&amp;$W$2,BS_CONTROLE[CHAVE],BS_CONTROLE[Quantidade_11],"-")</f>
        <v>90</v>
      </c>
      <c r="X377" s="111">
        <f ca="1">_xlfn.XLOOKUP(G377&amp;$X$2,BS_CONTROLE[CHAVE],BS_CONTROLE[Quantidade_11],"-")</f>
        <v>1316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5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5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25" t="str">
        <f>IF(FN_MC!N383="","*",FN_MC!N383)</f>
        <v>TAPNORTE</v>
      </c>
      <c r="M380" s="110">
        <f>IF(FN_MC!J383="","*",FN_MC!J383)</f>
        <v>74</v>
      </c>
      <c r="N380" s="291">
        <f>IF(FN_MC!K383="","*",FN_MC!K383)</f>
        <v>26.452999999999999</v>
      </c>
      <c r="O380" s="291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25" t="str">
        <f>IF(FN_MC!N384="","*",FN_MC!N384)</f>
        <v>PURPPP</v>
      </c>
      <c r="M381" s="110">
        <f>IF(FN_MC!J384="","*",FN_MC!J384)</f>
        <v>101</v>
      </c>
      <c r="N381" s="291">
        <f>IF(FN_MC!K384="","*",FN_MC!K384)</f>
        <v>1290.694</v>
      </c>
      <c r="O381" s="291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>
        <f ca="1">_xlfn.XLOOKUP(G381&amp;$V$2,BS_CONTROLE[CHAVE],BS_CONTROLE[Quantidade_11],"-")</f>
        <v>1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25" t="str">
        <f>IF(FN_MC!N385="","*",FN_MC!N385)</f>
        <v>PPO1</v>
      </c>
      <c r="M382" s="110">
        <f>IF(FN_MC!J385="","*",FN_MC!J385)</f>
        <v>101</v>
      </c>
      <c r="N382" s="291">
        <f>IF(FN_MC!K385="","*",FN_MC!K385)</f>
        <v>1099.662</v>
      </c>
      <c r="O382" s="291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0.20833333333333334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25" t="str">
        <f>IF(FN_MC!N386="","*",FN_MC!N386)</f>
        <v>K18PPR</v>
      </c>
      <c r="M383" s="110">
        <f>IF(FN_MC!J386="","*",FN_MC!J386)</f>
        <v>103</v>
      </c>
      <c r="N383" s="291">
        <f>IF(FN_MC!K386="","*",FN_MC!K386)</f>
        <v>2017</v>
      </c>
      <c r="O383" s="291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>
        <f ca="1">_xlfn.XLOOKUP(G383&amp;$W$2,BS_CONTROLE[CHAVE],BS_CONTROLE[Quantidade_11],"-")</f>
        <v>1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5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5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25" t="str">
        <f>IF(FN_MC!N389="","*",FN_MC!N389)</f>
        <v>ZQYZFH</v>
      </c>
      <c r="M386" s="110">
        <f>IF(FN_MC!J389="","*",FN_MC!J389)</f>
        <v>78</v>
      </c>
      <c r="N386" s="291">
        <f>IF(FN_MC!K389="","*",FN_MC!K389)</f>
        <v>189.45500000000001</v>
      </c>
      <c r="O386" s="291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0</v>
      </c>
      <c r="W386" s="111">
        <f ca="1">_xlfn.XLOOKUP(G386&amp;$W$2,BS_CONTROLE[CHAVE],BS_CONTROLE[Quantidade_11],"-")</f>
        <v>1</v>
      </c>
      <c r="X386" s="111">
        <f ca="1">_xlfn.XLOOKUP(G386&amp;$X$2,BS_CONTROLE[CHAVE],BS_CONTROLE[Quantidade_11],"-")</f>
        <v>1</v>
      </c>
    </row>
    <row r="387" spans="1:24" s="112" customFormat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25" t="str">
        <f>IF(FN_MC!N390="","*",FN_MC!N390)</f>
        <v>ZBOZEP</v>
      </c>
      <c r="M387" s="110">
        <f>IF(FN_MC!J390="","*",FN_MC!J390)</f>
        <v>78</v>
      </c>
      <c r="N387" s="291">
        <f>IF(FN_MC!K390="","*",FN_MC!K390)</f>
        <v>208.3</v>
      </c>
      <c r="O387" s="291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>
        <f ca="1">_xlfn.XLOOKUP(G387&amp;$W$2,BS_CONTROLE[CHAVE],BS_CONTROLE[Quantidade_11],"-")</f>
        <v>0</v>
      </c>
      <c r="X387" s="111">
        <f ca="1">_xlfn.XLOOKUP(G387&amp;$X$2,BS_CONTROLE[CHAVE],BS_CONTROLE[Quantidade_11],"-")</f>
        <v>0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5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5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5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5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5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5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5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5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-</v>
      </c>
      <c r="E396" s="109" t="str">
        <f>IF(FN_MC!T399="","*",FN_MC!T399)</f>
        <v>-</v>
      </c>
      <c r="F396" s="109" t="str">
        <f>IF(FN_MC!B399="","*",FN_MC!B399)</f>
        <v>*</v>
      </c>
      <c r="G396" s="109" t="str">
        <f>IF(FN_MC!D399="","*",FN_MC!D399)</f>
        <v>*</v>
      </c>
      <c r="H396" s="109" t="str">
        <f>IF(FN_MC!F399="","*",FN_MC!F399)</f>
        <v>*</v>
      </c>
      <c r="I396" s="109" t="str">
        <f>IF(FN_MC!H399="","*",FN_MC!H399)</f>
        <v>*</v>
      </c>
      <c r="J396" s="109" t="str">
        <f>IF(FN_MC!I399="","*",FN_MC!I399)</f>
        <v>*</v>
      </c>
      <c r="K396" s="109" t="str">
        <f>IF(FN_MC!M399="","*",FN_MC!M399)</f>
        <v>-</v>
      </c>
      <c r="L396" s="325" t="str">
        <f>IF(FN_MC!N399="","*",FN_MC!N399)</f>
        <v>-</v>
      </c>
      <c r="M396" s="110" t="str">
        <f>IF(FN_MC!J399="","*",FN_MC!J399)</f>
        <v>*</v>
      </c>
      <c r="N396" s="291" t="str">
        <f>IF(FN_MC!K399="","*",FN_MC!K399)</f>
        <v>*</v>
      </c>
      <c r="O396" s="291" t="str">
        <f>IF(FN_MC!L399="","*",FN_MC!L399)</f>
        <v>*</v>
      </c>
      <c r="P396" s="110"/>
      <c r="Q396" s="127" t="str">
        <f>IF(FN_MC!O399="","*",FN_MC!O399)</f>
        <v>*</v>
      </c>
      <c r="R396" s="127" t="str">
        <f>IF(FN_MC!P399="","*",FN_MC!P399)</f>
        <v>*</v>
      </c>
      <c r="S396" s="109" t="str">
        <f>IF(FN_MC!Q399="","*",CONCATENATE(FN_MC!Q399," ",FN_MC!R399))</f>
        <v>*</v>
      </c>
      <c r="T396" s="109" t="str">
        <f>IF(FN_MC!V399="","*",FN_MC!V399)</f>
        <v>*</v>
      </c>
      <c r="U396" s="109" t="str">
        <f>IF(FN_MC!W399="","*",FN_MC!W399)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5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-</v>
      </c>
      <c r="E398" s="109" t="str">
        <f>IF(FN_MC!T401="","*",FN_MC!T401)</f>
        <v>-</v>
      </c>
      <c r="F398" s="109" t="str">
        <f>IF(FN_MC!B401="","*",FN_MC!B401)</f>
        <v>*</v>
      </c>
      <c r="G398" s="109" t="str">
        <f>IF(FN_MC!D401="","*",FN_MC!D401)</f>
        <v>*</v>
      </c>
      <c r="H398" s="109" t="str">
        <f>IF(FN_MC!F401="","*",FN_MC!F401)</f>
        <v>*</v>
      </c>
      <c r="I398" s="109" t="str">
        <f>IF(FN_MC!H401="","*",FN_MC!H401)</f>
        <v>*</v>
      </c>
      <c r="J398" s="109" t="str">
        <f>IF(FN_MC!I401="","*",FN_MC!I401)</f>
        <v>*</v>
      </c>
      <c r="K398" s="109" t="str">
        <f>IF(FN_MC!M401="","*",FN_MC!M401)</f>
        <v>-</v>
      </c>
      <c r="L398" s="325" t="str">
        <f>IF(FN_MC!N401="","*",FN_MC!N401)</f>
        <v>-</v>
      </c>
      <c r="M398" s="110" t="str">
        <f>IF(FN_MC!J401="","*",FN_MC!J401)</f>
        <v>*</v>
      </c>
      <c r="N398" s="291" t="str">
        <f>IF(FN_MC!K401="","*",FN_MC!K401)</f>
        <v>*</v>
      </c>
      <c r="O398" s="291" t="str">
        <f>IF(FN_MC!L401="","*",FN_MC!L401)</f>
        <v>*</v>
      </c>
      <c r="P398" s="110"/>
      <c r="Q398" s="127" t="str">
        <f>IF(FN_MC!O401="","*",FN_MC!O401)</f>
        <v>*</v>
      </c>
      <c r="R398" s="127" t="str">
        <f>IF(FN_MC!P401="","*",FN_MC!P401)</f>
        <v>*</v>
      </c>
      <c r="S398" s="109" t="str">
        <f>IF(FN_MC!Q401="","*",CONCATENATE(FN_MC!Q401," ",FN_MC!R401))</f>
        <v>*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5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-</v>
      </c>
      <c r="E400" s="109" t="str">
        <f>IF(FN_MC!T403="","*",FN_MC!T403)</f>
        <v>-</v>
      </c>
      <c r="F400" s="109" t="str">
        <f>IF(FN_MC!B403="","*",FN_MC!B403)</f>
        <v>*</v>
      </c>
      <c r="G400" s="109" t="str">
        <f>IF(FN_MC!D403="","*",FN_MC!D403)</f>
        <v>*</v>
      </c>
      <c r="H400" s="109" t="str">
        <f>IF(FN_MC!F403="","*",FN_MC!F403)</f>
        <v>*</v>
      </c>
      <c r="I400" s="109" t="str">
        <f>IF(FN_MC!H403="","*",FN_MC!H403)</f>
        <v>*</v>
      </c>
      <c r="J400" s="109" t="str">
        <f>IF(FN_MC!I403="","*",FN_MC!I403)</f>
        <v>*</v>
      </c>
      <c r="K400" s="109" t="str">
        <f>IF(FN_MC!M403="","*",FN_MC!M403)</f>
        <v>-</v>
      </c>
      <c r="L400" s="325" t="str">
        <f>IF(FN_MC!N403="","*",FN_MC!N403)</f>
        <v>-</v>
      </c>
      <c r="M400" s="110" t="str">
        <f>IF(FN_MC!J403="","*",FN_MC!J403)</f>
        <v>*</v>
      </c>
      <c r="N400" s="291" t="str">
        <f>IF(FN_MC!K403="","*",FN_MC!K403)</f>
        <v>*</v>
      </c>
      <c r="O400" s="291" t="str">
        <f>IF(FN_MC!L403="","*",FN_MC!L403)</f>
        <v>*</v>
      </c>
      <c r="P400" s="110"/>
      <c r="Q400" s="127" t="str">
        <f>IF(FN_MC!O403="","*",FN_MC!O403)</f>
        <v>*</v>
      </c>
      <c r="R400" s="127" t="str">
        <f>IF(FN_MC!P403="","*",FN_MC!P403)</f>
        <v>*</v>
      </c>
      <c r="S400" s="109" t="str">
        <f>IF(FN_MC!Q403="","*",CONCATENATE(FN_MC!Q403," ",FN_MC!R403))</f>
        <v>*</v>
      </c>
      <c r="T400" s="109" t="str">
        <f>IF(FN_MC!V403="","*",FN_MC!V403)</f>
        <v>*</v>
      </c>
      <c r="U400" s="109" t="str">
        <f>IF(FN_MC!W403="","*",FN_MC!W403)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5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5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5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5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5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-</v>
      </c>
      <c r="E406" s="109" t="str">
        <f>IF(FN_MC!T409="","*",FN_MC!T409)</f>
        <v>-</v>
      </c>
      <c r="F406" s="109" t="str">
        <f>IF(FN_MC!B409="","*",FN_MC!B409)</f>
        <v>*</v>
      </c>
      <c r="G406" s="109" t="str">
        <f>IF(FN_MC!D409="","*",FN_MC!D409)</f>
        <v>*</v>
      </c>
      <c r="H406" s="109" t="str">
        <f>IF(FN_MC!F409="","*",FN_MC!F409)</f>
        <v>*</v>
      </c>
      <c r="I406" s="109" t="str">
        <f>IF(FN_MC!H409="","*",FN_MC!H409)</f>
        <v>*</v>
      </c>
      <c r="J406" s="109" t="str">
        <f>IF(FN_MC!I409="","*",FN_MC!I409)</f>
        <v>*</v>
      </c>
      <c r="K406" s="109" t="str">
        <f>IF(FN_MC!M409="","*",FN_MC!M409)</f>
        <v>-</v>
      </c>
      <c r="L406" s="325" t="str">
        <f>IF(FN_MC!N409="","*",FN_MC!N409)</f>
        <v>-</v>
      </c>
      <c r="M406" s="110" t="str">
        <f>IF(FN_MC!J409="","*",FN_MC!J409)</f>
        <v>*</v>
      </c>
      <c r="N406" s="291" t="str">
        <f>IF(FN_MC!K409="","*",FN_MC!K409)</f>
        <v>*</v>
      </c>
      <c r="O406" s="291" t="str">
        <f>IF(FN_MC!L409="","*",FN_MC!L409)</f>
        <v>*</v>
      </c>
      <c r="P406" s="110"/>
      <c r="Q406" s="127" t="str">
        <f>IF(FN_MC!O409="","*",FN_MC!O409)</f>
        <v>*</v>
      </c>
      <c r="R406" s="127" t="str">
        <f>IF(FN_MC!P409="","*",FN_MC!P409)</f>
        <v>*</v>
      </c>
      <c r="S406" s="109" t="str">
        <f>IF(FN_MC!Q409="","*",CONCATENATE(FN_MC!Q409," ",FN_MC!R409))</f>
        <v>*</v>
      </c>
      <c r="T406" s="109" t="str">
        <f>IF(FN_MC!V409="","*",FN_MC!V409)</f>
        <v>*</v>
      </c>
      <c r="U406" s="109" t="str">
        <f>IF(FN_MC!W409="","*",FN_MC!W409)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5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5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*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5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5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5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5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*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5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5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5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*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5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5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*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5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5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5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5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*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5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5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*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5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5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5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*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5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5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5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5" t="str">
        <f>IF(FN_MC!N433="","*",FN_MC!N433)</f>
        <v>-</v>
      </c>
      <c r="M430" s="355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6" t="str">
        <f>IF(FN_MC!S434="","*",FN_MC!S434)</f>
        <v>-</v>
      </c>
      <c r="E431" s="356" t="str">
        <f>IF(FN_MC!T434="","*",FN_MC!T434)</f>
        <v>-</v>
      </c>
      <c r="F431" s="356" t="str">
        <f>IF(FN_MC!B434="","*",FN_MC!B434)</f>
        <v>*</v>
      </c>
      <c r="G431" s="356" t="str">
        <f>IF(FN_MC!D434="","*",FN_MC!D434)</f>
        <v>*</v>
      </c>
      <c r="H431" s="356" t="str">
        <f>IF(FN_MC!F434="","*",FN_MC!F434)</f>
        <v>*</v>
      </c>
      <c r="I431" s="356" t="str">
        <f>IF(FN_MC!H434="","*",FN_MC!H434)</f>
        <v>*</v>
      </c>
      <c r="J431" s="356" t="str">
        <f>IF(FN_MC!I434="","*",FN_MC!I434)</f>
        <v>*</v>
      </c>
      <c r="K431" s="356" t="str">
        <f>IF(FN_MC!M434="","*",FN_MC!M434)</f>
        <v>-</v>
      </c>
      <c r="L431" s="357" t="str">
        <f>IF(FN_MC!N434="","*",FN_MC!N434)</f>
        <v>-</v>
      </c>
      <c r="M431" s="355" t="str">
        <f>IF(FN_MC!J434="","*",FN_MC!J434)</f>
        <v>*</v>
      </c>
      <c r="N431" s="358" t="str">
        <f>IF(FN_MC!K434="","*",FN_MC!K434)</f>
        <v>*</v>
      </c>
      <c r="O431" s="358" t="str">
        <f>IF(FN_MC!L434="","*",FN_MC!L434)</f>
        <v>*</v>
      </c>
      <c r="P431" s="355"/>
      <c r="Q431" s="359" t="str">
        <f>IF(FN_MC!O434="","*",FN_MC!O434)</f>
        <v>*</v>
      </c>
      <c r="R431" s="359" t="str">
        <f>IF(FN_MC!P434="","*",FN_MC!P434)</f>
        <v>*</v>
      </c>
      <c r="S431" s="356" t="str">
        <f>IF(FN_MC!Q434="","*",CONCATENATE(FN_MC!Q434," ",FN_MC!R434))</f>
        <v>*</v>
      </c>
      <c r="T431" s="356" t="str">
        <f>IF(FN_MC!V434="","*",FN_MC!V434)</f>
        <v>*</v>
      </c>
      <c r="U431" s="356" t="str">
        <f>IF(FN_MC!W434="","*",FN_MC!W434)</f>
        <v>*</v>
      </c>
      <c r="V431" s="360" t="str">
        <f ca="1">_xlfn.XLOOKUP(G431&amp;$V$2,BS_CONTROLE[CHAVE],BS_CONTROLE[Quantidade_11],"-")</f>
        <v>-</v>
      </c>
      <c r="W431" s="360" t="str">
        <f ca="1">_xlfn.XLOOKUP(G431&amp;$W$2,BS_CONTROLE[CHAVE],BS_CONTROLE[Quantidade_11],"-")</f>
        <v>-</v>
      </c>
      <c r="X431" s="360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5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5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5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5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5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5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5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5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5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5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5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*</v>
      </c>
      <c r="L443" s="325" t="str">
        <f>IF(FN_MC!N446="","*",FN_MC!N446)</f>
        <v>*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*</v>
      </c>
      <c r="L444" s="325" t="str">
        <f>IF(FN_MC!N447="","*",FN_MC!N447)</f>
        <v>*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*</v>
      </c>
      <c r="L445" s="325" t="str">
        <f>IF(FN_MC!N448="","*",FN_MC!N448)</f>
        <v>*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*</v>
      </c>
      <c r="L446" s="325" t="str">
        <f>IF(FN_MC!N449="","*",FN_MC!N449)</f>
        <v>*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*</v>
      </c>
      <c r="L447" s="325" t="str">
        <f>IF(FN_MC!N450="","*",FN_MC!N450)</f>
        <v>*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*</v>
      </c>
      <c r="L448" s="325" t="str">
        <f>IF(FN_MC!N451="","*",FN_MC!N451)</f>
        <v>*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*</v>
      </c>
      <c r="L449" s="325" t="str">
        <f>IF(FN_MC!N452="","*",FN_MC!N452)</f>
        <v>*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*</v>
      </c>
      <c r="L450" s="325" t="str">
        <f>IF(FN_MC!N453="","*",FN_MC!N453)</f>
        <v>*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*</v>
      </c>
      <c r="L451" s="325" t="str">
        <f>IF(FN_MC!N454="","*",FN_MC!N454)</f>
        <v>*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*</v>
      </c>
      <c r="L452" s="325" t="str">
        <f>IF(FN_MC!N455="","*",FN_MC!N455)</f>
        <v>*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5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5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5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5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5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5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5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5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5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5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5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5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5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5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5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5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5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5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5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5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5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5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5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5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5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5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5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5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5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5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5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5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5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5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5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5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5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5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5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5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5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5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5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5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5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5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5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5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5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5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5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5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5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5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5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5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5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5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5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5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5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5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5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5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5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5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5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5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5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5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5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5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5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5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5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5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5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5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5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5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5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5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5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5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5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5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5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5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5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5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5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5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5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5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5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5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5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5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5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5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5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5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5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5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5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5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5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5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5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5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5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5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5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5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5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5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5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5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5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5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5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5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5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5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5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5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5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5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5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5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5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5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5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5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5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5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5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5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5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5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5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5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5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5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5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5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5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5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5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5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5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5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5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5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5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5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5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5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5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5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5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5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5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5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5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5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5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5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5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5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5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5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5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5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5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5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5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5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5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5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5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5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5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5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5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5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5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5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5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5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5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5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5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5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5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5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5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5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5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5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5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5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5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5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5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5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5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5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5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5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5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5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5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5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5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5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5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5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5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5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5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5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5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5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5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5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5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5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5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5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5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5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5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5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5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5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5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5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5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5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5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5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5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5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5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5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5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5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5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5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5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5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5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5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5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5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5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5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5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5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5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5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5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5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5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5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5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5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5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5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5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5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5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5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5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5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5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5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5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5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5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5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5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5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5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5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5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5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5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5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5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5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5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5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5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5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5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5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5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5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5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5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5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5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5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5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5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5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5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5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5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5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5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5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5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5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5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5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5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5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5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5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5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5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5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5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5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5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5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5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5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5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5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5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5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5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5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5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5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5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5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5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5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5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5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5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5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5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5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5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5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5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5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5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5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5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5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5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5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5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5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5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5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5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5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5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5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5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5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5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5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5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5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5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5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5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5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5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5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5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5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5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5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5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5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5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5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5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5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5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5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5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5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5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5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5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5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5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5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5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5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5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5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5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5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5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5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5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5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5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5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5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5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5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5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5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5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5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5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5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5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5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5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5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5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5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5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5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5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5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5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5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5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5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5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5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5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5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5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5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5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5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5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5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5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5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5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5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5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5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5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5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5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5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5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5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5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5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5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5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5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5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5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5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5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5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5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5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5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5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5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5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5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5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5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5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5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5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5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5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5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5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5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5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5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5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5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5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5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5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5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5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5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5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5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5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5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5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5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5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5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5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5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5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5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5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5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5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5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5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5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5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5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5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5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5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5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5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5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5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5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5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5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5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5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5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5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5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5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5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5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5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5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5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5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5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5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5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5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5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5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5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5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5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5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5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5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5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5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5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5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5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5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5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5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5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5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5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5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5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5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5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5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5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5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5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5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5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5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5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5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5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5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5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5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5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5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5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5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5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5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5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5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5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5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5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5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5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5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5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5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5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5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5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5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5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5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5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5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5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5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5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5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5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5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5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5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5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5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5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5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5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5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5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5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5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5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5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5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5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5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5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5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5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5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5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5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5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5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5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5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5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5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5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5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5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5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5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5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5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5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5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5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5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5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5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5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5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5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5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5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5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5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5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5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5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5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5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5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5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5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5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5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5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5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5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5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5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5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5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5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5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5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5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5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5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5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5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5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5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5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5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5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5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5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5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5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5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5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5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5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5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5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5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5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5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5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5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5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5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5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5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5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5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5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5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5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5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5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5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5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5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5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5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5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5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5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5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5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5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5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5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5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5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5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5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5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5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5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5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5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5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5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5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5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5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5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5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5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5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5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5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5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5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5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5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5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5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5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5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5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5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5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5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5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5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5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5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5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5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5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5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5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5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5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5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5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5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5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5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5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5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5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5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5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5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5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5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5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5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5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5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5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5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5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5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5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5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5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5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5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5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5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5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5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5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5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5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5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5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5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5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5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5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5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5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5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5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5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5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5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5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5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5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5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5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5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5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5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5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5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5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5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5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5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5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5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5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5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5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5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5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5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5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5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5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5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5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5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5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5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5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5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5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5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5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5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5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5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5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5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5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5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5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5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5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5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5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5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5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5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5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5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5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5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5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5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5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5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5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5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5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5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5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5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5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5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5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5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5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5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5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5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5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5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5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5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5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5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5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5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5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5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5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5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5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5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5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5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5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5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5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5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5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5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5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5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5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5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5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5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5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5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5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5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5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5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5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5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5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5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5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5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5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5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5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5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5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5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5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5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5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5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5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5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5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5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5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5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5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5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5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5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5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5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5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5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5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5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5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5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5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5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5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5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5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5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5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5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5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5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5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5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5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5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5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5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5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5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5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5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5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5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5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5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5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5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5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5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5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5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5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5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5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5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5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5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5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5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5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5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5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5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5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5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5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5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5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5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5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5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5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5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5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5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5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5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5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5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5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5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5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5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5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5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5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5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5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5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5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5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5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5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5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5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5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5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5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5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5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5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5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5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5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5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5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5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5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5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5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5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5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5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5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5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5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5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5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5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5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5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5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5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5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5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5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5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5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5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5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5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5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5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5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5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5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5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5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5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5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5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5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5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5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5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5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5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5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5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5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5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5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5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5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5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5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5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5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5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5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5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5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5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5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5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5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5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5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5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5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5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5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5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5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5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5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5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5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5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5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5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5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5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5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5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5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5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5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5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5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5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5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5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5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5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5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5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5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5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5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5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5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5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5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5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5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5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5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5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5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5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5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5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5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5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5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5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5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5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5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5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5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5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5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5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5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5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5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5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5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5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5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5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5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5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5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5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5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5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5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5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5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5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5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5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5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5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5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5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5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5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5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5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5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5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5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5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5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5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5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5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5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5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5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5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5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5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5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5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5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5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5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5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5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5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5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5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5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5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5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5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5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5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5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5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5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5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5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5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5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5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5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5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5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5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5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5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5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5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5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5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5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5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5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5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5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5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5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5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5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5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5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5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5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5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5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5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5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5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5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5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5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5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5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5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5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5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5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5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5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5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5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5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5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5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5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5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5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5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5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5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5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5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5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5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5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5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5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5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5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5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5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5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5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5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5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5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5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5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5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5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5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5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5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5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5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5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5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5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5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5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5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5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5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5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5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5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5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5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5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5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5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5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5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5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5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5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5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5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5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5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5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5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5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5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5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5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5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5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5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5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5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5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5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5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5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5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5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5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5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5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5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5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5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5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5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5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5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5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5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5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5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5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5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5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5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5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5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5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5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5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5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5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5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5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5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5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5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5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5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5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5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5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5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5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5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5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5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5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5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5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5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5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5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5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5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5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5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5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5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5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5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5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5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5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5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5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5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5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5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5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5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5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5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5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5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5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5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5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5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5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5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5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5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5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5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5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5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5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5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5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5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5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5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5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5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5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5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5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5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5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5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5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5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5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5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5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5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5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5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5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5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5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5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5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5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5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5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5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5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5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5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5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5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5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5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5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5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5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5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5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5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5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5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5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5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5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5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5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5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5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5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5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5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5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5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5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5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5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5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5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5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5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5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5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5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5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5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5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5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5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5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5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5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5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5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5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5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5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5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5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5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5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5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5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5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5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5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5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5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5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5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5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5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5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5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5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5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5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5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5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5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5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5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5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5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5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5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5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5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5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5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5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5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5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5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5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5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5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5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5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5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5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5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5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5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5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5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5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5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5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5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5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5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5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5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5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5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5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5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5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5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5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5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5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5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5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5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5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5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5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5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5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5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5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5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5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5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5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5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5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5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5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5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5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5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5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5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5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5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5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5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5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5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5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5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5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5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5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5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5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5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5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5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5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5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5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5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5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5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5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5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5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5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5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5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5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5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5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5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5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5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5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5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5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5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5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5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5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5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5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5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5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5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5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5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5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5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5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5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5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5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5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5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5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5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5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5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5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5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5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5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5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5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5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5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5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5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5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5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5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5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5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5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5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5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5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5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5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5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5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5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5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5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5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5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5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5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5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5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5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5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5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5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5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5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5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5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5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5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5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5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5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5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5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5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5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5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5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5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5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5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5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5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5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5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5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5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5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5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5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5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5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5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5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5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5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5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5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5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5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5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5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5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5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5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5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5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5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5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5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5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5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5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5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5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5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5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5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5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5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5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5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5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5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5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5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5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5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5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5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5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5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5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5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5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5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5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5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5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5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5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5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5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5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5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5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5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5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5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5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5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5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5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5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5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5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5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5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5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5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5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5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5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5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5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5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5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5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5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5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5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5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5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5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5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5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5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5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5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5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5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5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5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5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5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5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5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5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5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5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5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5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5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5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5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5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5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5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5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5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5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5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5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5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5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5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5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5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5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5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5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5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5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5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5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5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5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5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5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5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5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5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5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5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5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5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5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5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5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5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5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5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5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5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5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5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5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5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5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5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5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5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5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5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5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5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5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5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5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5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5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5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5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5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5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5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5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5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5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5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5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5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5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5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5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5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5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5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5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5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5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5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5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5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5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5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5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5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5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5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5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5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5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5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5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5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5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5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5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5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5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5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5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5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5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5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5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5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5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5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5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5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5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5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5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5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5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5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5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5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5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5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5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5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5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5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5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5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5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5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5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5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5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5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5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5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5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5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5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5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5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5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5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5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5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5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5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5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5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5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5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5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5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5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5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5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5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5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5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5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5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5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5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5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5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5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5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5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5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5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5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5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5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5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5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5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5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5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5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5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5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5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5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5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5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5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5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5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5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5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5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5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5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5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5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5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5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5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5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5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5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5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5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5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5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5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5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5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5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5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5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5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5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5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5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5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5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5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5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5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5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5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5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5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5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5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5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5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5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5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5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5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5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5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5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5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5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5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5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5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5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5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5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5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5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5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5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5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5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5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5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5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5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5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5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5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5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5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5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5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5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5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5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5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5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5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5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5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5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5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5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5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5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5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5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5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5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5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5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5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5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5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5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5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5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5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5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5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5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5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5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5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5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5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5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5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5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5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5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5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5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5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5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5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5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5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5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5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5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5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5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5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5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5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5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5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5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5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5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5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5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5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5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5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5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5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5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5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5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5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5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5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5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5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5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5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5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5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5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5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5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5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5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5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5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5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5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5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5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5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5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5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5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5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5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5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5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5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5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5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5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5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5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5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5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5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5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5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5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5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5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5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5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5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5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5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5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5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5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5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5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5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5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5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5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5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5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5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5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5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5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5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5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5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5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5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5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5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5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5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5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5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5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5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5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5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5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5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5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5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5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5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5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5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5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5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5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5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5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5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5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5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5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5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5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5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5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5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5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5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5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5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5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5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5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5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5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5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5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5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5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5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5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5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5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5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5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5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5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5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5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5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5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5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5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5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5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5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5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5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5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5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5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5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5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5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5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5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5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5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5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5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5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5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5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5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5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5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5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5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5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5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5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5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5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5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5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5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5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5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5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5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5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5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5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5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5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5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5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5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5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5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5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5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5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5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5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5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5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5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5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5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5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5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5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5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5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5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5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5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5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5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5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5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5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5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5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5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5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5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5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5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5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5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5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5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5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5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5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5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5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5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5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5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5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5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5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5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5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5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5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5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5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5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5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5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5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5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5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5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5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5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5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5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5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5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5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5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5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5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5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5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5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5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5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5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5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5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5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5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5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5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5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5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5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5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5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5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5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5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5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5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5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5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5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5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5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5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5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5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5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5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5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5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5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5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5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5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5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5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5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5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5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5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5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5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5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5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5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5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5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5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5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5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5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5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5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5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5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5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5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5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5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5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5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5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5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5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5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5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5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5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5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5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5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5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5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5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5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5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5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5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5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5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5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5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5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5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5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5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5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5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5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5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5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5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5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5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5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5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5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5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5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5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5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5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5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5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5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5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5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5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5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5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5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5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5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5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5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5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5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5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5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5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5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5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5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5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5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5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5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5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5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5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5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5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5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5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5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5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5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5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5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5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5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5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5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5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5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5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5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5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5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5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5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5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5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5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5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5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5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5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5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5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5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5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1819</v>
      </c>
    </row>
  </sheetData>
  <autoFilter ref="A2:Y2999" xr:uid="{D1126E52-FA3F-4EAC-A720-DDE9797BEFF6}">
    <filterColumn colId="5">
      <filters>
        <dateGroupItem year="2026" month="1" day="23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9" sqref="I304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1820</v>
      </c>
      <c r="C2" s="95" t="s">
        <v>1162</v>
      </c>
      <c r="D2" s="95" t="s">
        <v>1164</v>
      </c>
      <c r="E2" s="95" t="s">
        <v>1821</v>
      </c>
      <c r="F2" s="95" t="s">
        <v>1822</v>
      </c>
      <c r="G2" s="95" t="s">
        <v>1823</v>
      </c>
      <c r="H2" s="95" t="s">
        <v>1824</v>
      </c>
      <c r="I2" s="95" t="s">
        <v>1825</v>
      </c>
      <c r="J2" s="95" t="s">
        <v>1826</v>
      </c>
      <c r="K2" s="130" t="s">
        <v>1827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3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8" t="s">
        <v>1828</v>
      </c>
      <c r="C2" s="398"/>
      <c r="D2" s="398"/>
      <c r="E2" s="398"/>
      <c r="F2" s="398"/>
      <c r="G2" s="398"/>
      <c r="H2" s="187"/>
    </row>
    <row r="3" spans="1:8">
      <c r="A3" s="187"/>
      <c r="B3" s="399"/>
      <c r="C3" s="399"/>
      <c r="D3" s="399"/>
      <c r="E3" s="399"/>
      <c r="F3" s="399"/>
      <c r="G3" s="399"/>
      <c r="H3" s="187"/>
    </row>
    <row r="4" spans="1:8" ht="40.5">
      <c r="A4" s="187"/>
      <c r="B4" s="318" t="s">
        <v>1829</v>
      </c>
      <c r="C4" s="318" t="s">
        <v>1830</v>
      </c>
      <c r="D4" s="318" t="s">
        <v>1831</v>
      </c>
      <c r="E4" s="318" t="s">
        <v>1832</v>
      </c>
      <c r="F4" s="318" t="s">
        <v>7</v>
      </c>
      <c r="G4" s="318" t="s">
        <v>1833</v>
      </c>
      <c r="H4" s="187"/>
    </row>
    <row r="5" spans="1:8" ht="43.5">
      <c r="A5" s="187"/>
      <c r="B5" s="319" t="s">
        <v>1834</v>
      </c>
      <c r="C5" s="319">
        <v>309525</v>
      </c>
      <c r="D5" s="319" t="s">
        <v>1835</v>
      </c>
      <c r="E5" s="319" t="s">
        <v>847</v>
      </c>
      <c r="F5" s="319" t="s">
        <v>1375</v>
      </c>
      <c r="G5" s="320">
        <v>46296</v>
      </c>
      <c r="H5" s="187"/>
    </row>
    <row r="6" spans="1:8" ht="43.5">
      <c r="A6" s="187"/>
      <c r="B6" s="319" t="s">
        <v>1836</v>
      </c>
      <c r="C6" s="319">
        <v>256875</v>
      </c>
      <c r="D6" s="319" t="s">
        <v>1837</v>
      </c>
      <c r="E6" s="319" t="s">
        <v>847</v>
      </c>
      <c r="F6" s="319" t="s">
        <v>1375</v>
      </c>
      <c r="G6" s="320">
        <v>46296</v>
      </c>
      <c r="H6" s="187"/>
    </row>
    <row r="7" spans="1:8" ht="43.5">
      <c r="A7" s="187"/>
      <c r="B7" s="319" t="s">
        <v>1838</v>
      </c>
      <c r="C7" s="319">
        <v>257278</v>
      </c>
      <c r="D7" s="319" t="s">
        <v>1839</v>
      </c>
      <c r="E7" s="319" t="s">
        <v>838</v>
      </c>
      <c r="F7" s="319" t="s">
        <v>1467</v>
      </c>
      <c r="G7" s="320">
        <v>46235</v>
      </c>
      <c r="H7" s="187"/>
    </row>
    <row r="8" spans="1:8" ht="43.5">
      <c r="A8" s="187"/>
      <c r="B8" s="319" t="s">
        <v>1840</v>
      </c>
      <c r="C8" s="319">
        <v>261794</v>
      </c>
      <c r="D8" s="319" t="s">
        <v>1841</v>
      </c>
      <c r="E8" s="319" t="s">
        <v>838</v>
      </c>
      <c r="F8" s="319" t="s">
        <v>1467</v>
      </c>
      <c r="G8" s="320">
        <v>46082</v>
      </c>
      <c r="H8" s="187"/>
    </row>
    <row r="9" spans="1:8" ht="43.5">
      <c r="A9" s="187"/>
      <c r="B9" s="319" t="s">
        <v>1842</v>
      </c>
      <c r="C9" s="319">
        <v>257033</v>
      </c>
      <c r="D9" s="319" t="s">
        <v>1843</v>
      </c>
      <c r="E9" s="319" t="s">
        <v>838</v>
      </c>
      <c r="F9" s="319" t="s">
        <v>194</v>
      </c>
      <c r="G9" s="319" t="s">
        <v>1844</v>
      </c>
      <c r="H9" s="187"/>
    </row>
    <row r="10" spans="1:8" ht="43.5">
      <c r="A10" s="187"/>
      <c r="B10" s="319" t="s">
        <v>1845</v>
      </c>
      <c r="C10" s="319">
        <v>396578</v>
      </c>
      <c r="D10" s="319" t="s">
        <v>1846</v>
      </c>
      <c r="E10" s="319" t="s">
        <v>838</v>
      </c>
      <c r="F10" s="319" t="s">
        <v>194</v>
      </c>
      <c r="G10" s="319" t="s">
        <v>1844</v>
      </c>
      <c r="H10" s="187"/>
    </row>
    <row r="11" spans="1:8">
      <c r="A11" s="187"/>
      <c r="B11" s="319"/>
      <c r="C11" s="319"/>
      <c r="D11" s="319"/>
      <c r="E11" s="319"/>
      <c r="F11" s="319"/>
      <c r="G11" s="320"/>
      <c r="H11" s="187"/>
    </row>
    <row r="12" spans="1:8">
      <c r="A12" s="187"/>
      <c r="B12" s="319"/>
      <c r="C12" s="319"/>
      <c r="D12" s="319"/>
      <c r="E12" s="319"/>
      <c r="F12" s="319"/>
      <c r="G12" s="319"/>
      <c r="H12" s="187"/>
    </row>
    <row r="13" spans="1:8">
      <c r="A13" s="187"/>
      <c r="B13" s="319"/>
      <c r="C13" s="319"/>
      <c r="D13" s="319"/>
      <c r="E13" s="319"/>
      <c r="F13" s="319"/>
      <c r="G13" s="319"/>
      <c r="H13" s="187"/>
    </row>
    <row r="14" spans="1:8">
      <c r="A14" s="187"/>
      <c r="B14" s="319"/>
      <c r="C14" s="319"/>
      <c r="D14" s="319"/>
      <c r="E14" s="319"/>
      <c r="F14" s="319"/>
      <c r="G14" s="319"/>
      <c r="H14" s="187"/>
    </row>
    <row r="15" spans="1:8">
      <c r="A15" s="187"/>
      <c r="B15" s="319"/>
      <c r="C15" s="319"/>
      <c r="D15" s="319"/>
      <c r="E15" s="319"/>
      <c r="F15" s="319"/>
      <c r="G15" s="319"/>
      <c r="H15" s="187"/>
    </row>
    <row r="16" spans="1:8">
      <c r="A16" s="187"/>
      <c r="B16" s="319"/>
      <c r="C16" s="319"/>
      <c r="D16" s="319"/>
      <c r="E16" s="319"/>
      <c r="F16" s="319"/>
      <c r="G16" s="319"/>
      <c r="H16" s="187"/>
    </row>
    <row r="17" spans="1:8">
      <c r="A17" s="187"/>
      <c r="B17" s="319"/>
      <c r="C17" s="319"/>
      <c r="D17" s="319"/>
      <c r="E17" s="319"/>
      <c r="F17" s="319"/>
      <c r="G17" s="319"/>
      <c r="H17" s="187"/>
    </row>
    <row r="18" spans="1:8">
      <c r="A18" s="187"/>
      <c r="B18" s="319"/>
      <c r="C18" s="319"/>
      <c r="D18" s="319"/>
      <c r="E18" s="319"/>
      <c r="F18" s="319"/>
      <c r="G18" s="319"/>
      <c r="H18" s="187"/>
    </row>
    <row r="19" spans="1:8">
      <c r="A19" s="187"/>
      <c r="B19" s="319"/>
      <c r="C19" s="319"/>
      <c r="D19" s="319"/>
      <c r="E19" s="319"/>
      <c r="F19" s="319"/>
      <c r="G19" s="319"/>
      <c r="H19" s="187"/>
    </row>
    <row r="20" spans="1:8">
      <c r="A20" s="187"/>
      <c r="B20" s="319"/>
      <c r="C20" s="319"/>
      <c r="D20" s="319"/>
      <c r="E20" s="319"/>
      <c r="F20" s="319"/>
      <c r="G20" s="319"/>
      <c r="H20" s="187"/>
    </row>
    <row r="21" spans="1:8">
      <c r="A21" s="187"/>
      <c r="B21" s="319"/>
      <c r="C21" s="319"/>
      <c r="D21" s="319"/>
      <c r="E21" s="319"/>
      <c r="F21" s="319"/>
      <c r="G21" s="319"/>
      <c r="H21" s="187"/>
    </row>
    <row r="22" spans="1:8">
      <c r="A22" s="187"/>
      <c r="B22" s="319"/>
      <c r="C22" s="319"/>
      <c r="D22" s="319"/>
      <c r="E22" s="319"/>
      <c r="F22" s="319"/>
      <c r="G22" s="319"/>
      <c r="H22" s="187"/>
    </row>
    <row r="23" spans="1:8">
      <c r="A23" s="187"/>
      <c r="B23" s="319"/>
      <c r="C23" s="319"/>
      <c r="D23" s="319"/>
      <c r="E23" s="319"/>
      <c r="F23" s="319"/>
      <c r="G23" s="319"/>
      <c r="H23" s="187"/>
    </row>
    <row r="24" spans="1:8">
      <c r="A24" s="187"/>
      <c r="B24" s="319"/>
      <c r="C24" s="319"/>
      <c r="D24" s="319"/>
      <c r="E24" s="319"/>
      <c r="F24" s="319"/>
      <c r="G24" s="319"/>
      <c r="H24" s="187"/>
    </row>
    <row r="25" spans="1:8">
      <c r="A25" s="187"/>
      <c r="B25" s="319"/>
      <c r="C25" s="319"/>
      <c r="D25" s="319"/>
      <c r="E25" s="319"/>
      <c r="F25" s="319"/>
      <c r="G25" s="319"/>
      <c r="H25" s="187"/>
    </row>
    <row r="26" spans="1:8">
      <c r="A26" s="187"/>
      <c r="B26" s="319"/>
      <c r="C26" s="319"/>
      <c r="D26" s="319"/>
      <c r="E26" s="319"/>
      <c r="F26" s="319"/>
      <c r="G26" s="319"/>
      <c r="H26" s="187"/>
    </row>
    <row r="27" spans="1:8">
      <c r="A27" s="187"/>
      <c r="B27" s="319"/>
      <c r="C27" s="319"/>
      <c r="D27" s="319"/>
      <c r="E27" s="319"/>
      <c r="F27" s="319"/>
      <c r="G27" s="319"/>
      <c r="H27" s="187"/>
    </row>
    <row r="28" spans="1:8">
      <c r="A28" s="187"/>
      <c r="B28" s="319"/>
      <c r="C28" s="319"/>
      <c r="D28" s="319"/>
      <c r="E28" s="319"/>
      <c r="F28" s="319"/>
      <c r="G28" s="319"/>
      <c r="H28" s="187"/>
    </row>
    <row r="29" spans="1:8">
      <c r="A29" s="187"/>
      <c r="B29" s="319"/>
      <c r="C29" s="319"/>
      <c r="D29" s="319"/>
      <c r="E29" s="319"/>
      <c r="F29" s="319"/>
      <c r="G29" s="319"/>
      <c r="H29" s="187"/>
    </row>
    <row r="30" spans="1:8">
      <c r="A30" s="187"/>
      <c r="B30" s="319"/>
      <c r="C30" s="319"/>
      <c r="D30" s="319"/>
      <c r="E30" s="319"/>
      <c r="F30" s="319"/>
      <c r="G30" s="319"/>
      <c r="H30" s="187"/>
    </row>
    <row r="31" spans="1:8">
      <c r="A31" s="187"/>
      <c r="B31" s="319"/>
      <c r="C31" s="319"/>
      <c r="D31" s="319"/>
      <c r="E31" s="319"/>
      <c r="F31" s="319"/>
      <c r="G31" s="319"/>
      <c r="H31" s="187"/>
    </row>
    <row r="32" spans="1:8">
      <c r="A32" s="187"/>
      <c r="B32" s="319"/>
      <c r="C32" s="319"/>
      <c r="D32" s="319"/>
      <c r="E32" s="319"/>
      <c r="F32" s="319"/>
      <c r="G32" s="319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400" t="s">
        <v>1847</v>
      </c>
      <c r="D5" s="401"/>
      <c r="E5" s="401"/>
      <c r="F5" s="401"/>
      <c r="G5" s="401"/>
      <c r="H5" s="401"/>
      <c r="I5" s="401"/>
      <c r="J5" s="402"/>
      <c r="K5" s="403" t="s">
        <v>1848</v>
      </c>
      <c r="L5" s="404"/>
      <c r="M5" s="404"/>
      <c r="N5" s="404"/>
      <c r="O5" s="405" t="s">
        <v>1849</v>
      </c>
      <c r="P5" s="406"/>
      <c r="Q5" s="407"/>
    </row>
    <row r="6" spans="1:17" s="93" customFormat="1" ht="15.75" customHeight="1">
      <c r="A6" s="87" t="s">
        <v>1817</v>
      </c>
      <c r="B6" s="94" t="s">
        <v>1816</v>
      </c>
      <c r="C6" s="95" t="s">
        <v>1177</v>
      </c>
      <c r="D6" s="96" t="s">
        <v>1178</v>
      </c>
      <c r="E6" s="95" t="s">
        <v>1850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1851</v>
      </c>
      <c r="M6" s="138" t="s">
        <v>628</v>
      </c>
      <c r="N6" s="139" t="s">
        <v>1172</v>
      </c>
      <c r="O6" s="241" t="s">
        <v>1215</v>
      </c>
      <c r="P6" s="152"/>
      <c r="Q6" s="188" t="s">
        <v>1852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9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9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9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9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 t="str">
        <f>IF(FN_MC!P373="","*",FN_MC!P373)</f>
        <v>*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9">
        <f>IF(FN_MC!BH373="","*",FN_MC!BH373)</f>
        <v>1</v>
      </c>
      <c r="P459" s="90"/>
      <c r="Q459" s="144" t="str">
        <f>IF($A$2=1,IF(FN_MC!BJ373="","*",FN_MC!BJ373),IF(FN_MC!BK373="","*",FN_MC!BK373))</f>
        <v>*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9">
        <f>IF(FN_MC!BH375="","*",FN_MC!BH375)</f>
        <v>1</v>
      </c>
      <c r="P461" s="90"/>
      <c r="Q461" s="144" t="str">
        <f>IF($A$2=1,IF(FN_MC!BJ375="","*",FN_MC!BJ375),IF(FN_MC!BK375="","*",FN_MC!BK375))</f>
        <v>*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9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9">
        <f>IF(FN_MC!BH377="","*",FN_MC!BH377)</f>
        <v>1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9">
        <f>IF(FN_MC!BH380="","*",FN_MC!BH380)</f>
        <v>1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9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0.20833333333333334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9">
        <f>IF(FN_MC!BH385="","*",FN_MC!BH385)</f>
        <v>1</v>
      </c>
      <c r="P471" s="90"/>
      <c r="Q471" s="144" t="str">
        <f>IF($A$2=1,IF(FN_MC!BJ385="","*",FN_MC!BJ385),IF(FN_MC!BK385="","*",FN_MC!BK385))</f>
        <v>*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9">
        <f>IF(FN_MC!BH386="","*",FN_MC!BH386)</f>
        <v>1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1852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2026-01-23T14:36:28Z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