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11" documentId="8_{B6337239-1A00-434D-AAD0-422EA1FEB5AE}" xr6:coauthVersionLast="47" xr6:coauthVersionMax="47" xr10:uidLastSave="{84426B7E-9D09-4489-B724-D2F2C01A93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2" i="1" l="1" a="1"/>
  <c r="N342" i="1"/>
  <c r="M342" i="1" a="1"/>
  <c r="M342" i="1"/>
  <c r="N332" i="1" a="1"/>
  <c r="N332" i="1"/>
  <c r="M332" i="1" a="1"/>
  <c r="M332" i="1"/>
  <c r="H332" i="1" a="1"/>
  <c r="H332" i="1"/>
  <c r="M335" i="1" a="1"/>
  <c r="M335" i="1"/>
  <c r="N335" i="1" a="1"/>
  <c r="N335" i="1"/>
  <c r="H336" i="1" a="1"/>
  <c r="H336" i="1"/>
  <c r="M336" i="1" a="1"/>
  <c r="M336" i="1"/>
  <c r="N336" i="1" a="1"/>
  <c r="N336" i="1"/>
  <c r="H337" i="1" a="1"/>
  <c r="H337" i="1"/>
  <c r="M337" i="1" a="1"/>
  <c r="M337" i="1"/>
  <c r="N337" i="1" a="1"/>
  <c r="N337" i="1"/>
  <c r="H338" i="1" a="1"/>
  <c r="H338" i="1"/>
  <c r="M338" i="1" a="1"/>
  <c r="M338" i="1"/>
  <c r="N338" i="1" a="1"/>
  <c r="N338" i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1" i="1" l="1"/>
  <c r="AJ340" i="1"/>
  <c r="AJ339" i="1"/>
  <c r="AJ338" i="1"/>
  <c r="AJ342" i="1"/>
  <c r="AJ336" i="1"/>
  <c r="AJ337" i="1"/>
  <c r="AJ335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<sst xmlns="http://schemas.openxmlformats.org/spreadsheetml/2006/main" count="9633" uniqueCount="2001">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</sst>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F5" activePane="topRight" state="frozen"/>
      <selection pane="topRight" activeCell="AU322" sqref="AU3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/>
      <c r="AW315" s="38"/>
      <c r="AX315" s="38"/>
      <c r="AY315" s="313" t="str">
        <f>IF(D315="","*",IFERROR(IF(ISODD(COUNT(AS315:AX315)),"ERRO",SUM((AT315-AS315),(AV315-AU315),(AX315-AW315))),"ERRO"))</f>
        <v>ERRO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e">
        <f t="shared" si="51"/>
        <v>#VALUE!</v>
      </c>
      <c r="BR315" s="18" t="e">
        <f t="shared" si="52"/>
        <v>#VALUE!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1974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1975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1976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1975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E1745986</v>
      </c>
      <c r="B339" s="171">
        <v>45986</v>
      </c>
      <c r="C339" s="8">
        <f>IF(BS_CONTROLE[[#This Row],[DATA]]="","",WEEKNUM(BS_CONTROLE[[#This Row],[DATA]]))</f>
        <v>48</v>
      </c>
      <c r="D339" s="51" t="s">
        <v>750</v>
      </c>
      <c r="E339" s="320">
        <v>313</v>
      </c>
      <c r="F339" s="172" t="s">
        <v>609</v>
      </c>
      <c r="G339" s="9" t="str">
        <f>IF(D339="","*",VLOOKUP(F339,BS_ATIVIDADE[#All],3,FALSE))</f>
        <v>CAMINHÂO - SOLDA</v>
      </c>
      <c r="H339" s="173" t="s">
        <v>101</v>
      </c>
      <c r="I339" s="173" t="s">
        <v>101</v>
      </c>
      <c r="J339" s="217">
        <v>78</v>
      </c>
      <c r="K339" s="217">
        <v>251</v>
      </c>
      <c r="L339" s="83">
        <v>244</v>
      </c>
      <c r="M339" s="204" t="s">
        <v>1937</v>
      </c>
      <c r="N339" s="204" t="s">
        <v>1938</v>
      </c>
      <c r="O339" s="173">
        <v>0.375</v>
      </c>
      <c r="P339" s="173">
        <v>0.125</v>
      </c>
      <c r="Q339" s="83">
        <v>3</v>
      </c>
      <c r="R339" s="10" t="str">
        <f>IFERROR(_xlfn.XLOOKUP(F339, BS_ATIVIDADE[ATIVIDADE],BS_ATIVIDADE[UNIDADE] ), "*")</f>
        <v>Nº DE SOLDA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9" s="80" t="str">
        <f>IFERROR(_xlfn.XLOOKUP(J339, BASE_MAPA!$D$2:$D$359, BASE_MAPA!$E$2:$E$359), "ERRO")</f>
        <v>ITIRAPINA - BAURU</v>
      </c>
      <c r="V339" s="198" t="s">
        <v>1358</v>
      </c>
      <c r="W339" s="173" t="s">
        <v>1408</v>
      </c>
      <c r="X339" s="218" t="s">
        <v>957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0.33333333333333331</v>
      </c>
      <c r="AE339" s="83">
        <v>6251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CAMINHÃO DE SOLDA</v>
      </c>
      <c r="AJ339" s="9" t="str">
        <f>IF(D339="","*",VLOOKUP(AI339,BS_ATIVIDADE[#Data],3,FALSE))</f>
        <v>CAMINHÂO - SOLDA</v>
      </c>
      <c r="AK339" s="278" t="str">
        <f>IF(BS_CONTROLE[[#This Row],[Local - Partida]]=0, "-", BS_CONTROLE[[#This Row],[Local - Partida]])</f>
        <v>ZDK1</v>
      </c>
      <c r="AL339" s="278" t="str">
        <f>IF(BS_CONTROLE[[#This Row],[Local - Encerramento]]=0, "-", BS_CONTROLE[[#This Row],[Local - Encerramento]])</f>
        <v>ZDK1</v>
      </c>
      <c r="AM339" s="278" t="str">
        <f>IF(BS_CONTROLE[[#This Row],[Entre - Estações]]=0, "-", BS_CONTROLE[[#This Row],[Entre - Estações]])</f>
        <v>ZDK-ZVT</v>
      </c>
      <c r="AN339" s="278" t="str">
        <f>IF(BS_CONTROLE[[#This Row],[SB]]=0, "-", BS_CONTROLE[[#This Row],[SB]])</f>
        <v>ZDK1/ZDKZVT</v>
      </c>
      <c r="AO339" s="279">
        <f>IF(BS_CONTROLE[[#This Row],[SUB]]=0, "-", BS_CONTROLE[[#This Row],[SUB]])</f>
        <v>78</v>
      </c>
      <c r="AP339" s="280">
        <f>IF(BS_CONTROLE[[#This Row],[KM - Inicio]]=0, "-", BS_CONTROLE[[#This Row],[KM - Inicio]])</f>
        <v>251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Nº DE SOLDA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9" s="11" t="str">
        <f>IFERROR(_xlfn.XLOOKUP(AO339, BASE_MAPA!$D$2:$D$359, BASE_MAPA!$E$2:$E$359), "ERRO")</f>
        <v>ITIRAPINA - BAURU</v>
      </c>
      <c r="BF339" s="281" t="str">
        <f>IF(BS_CONTROLE[[#This Row],[Responsavel pelo boletim]]=0, "-", BS_CONTROLE[[#This Row],[Responsavel pelo boletim]])</f>
        <v>Higor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W5345986</v>
      </c>
      <c r="B340" s="171">
        <v>45986</v>
      </c>
      <c r="C340" s="8">
        <f>IF(BS_CONTROLE[[#This Row],[DATA]]="","",WEEKNUM(BS_CONTROLE[[#This Row],[DATA]]))</f>
        <v>48</v>
      </c>
      <c r="D340" s="51" t="s">
        <v>829</v>
      </c>
      <c r="E340" s="314">
        <v>314</v>
      </c>
      <c r="F340" s="172" t="s">
        <v>621</v>
      </c>
      <c r="G340" s="9" t="str">
        <f>IF(D340="","*",VLOOKUP(F340,BS_ATIVIDADE[#All],3,FALSE))</f>
        <v>OUTROS</v>
      </c>
      <c r="H340" s="173" t="s">
        <v>166</v>
      </c>
      <c r="I340" s="173" t="s">
        <v>192</v>
      </c>
      <c r="J340" s="217">
        <v>101</v>
      </c>
      <c r="K340" s="217">
        <v>842</v>
      </c>
      <c r="L340" s="83" t="s">
        <v>607</v>
      </c>
      <c r="M340" s="204" t="s">
        <v>1964</v>
      </c>
      <c r="N340" s="204" t="s">
        <v>1965</v>
      </c>
      <c r="O340" s="173">
        <v>0.35416666666666669</v>
      </c>
      <c r="P340" s="173">
        <v>4.1666666666666664E-2</v>
      </c>
      <c r="Q340" s="83">
        <v>1</v>
      </c>
      <c r="R340" s="10" t="str">
        <f>IFERROR(_xlfn.XLOOKUP(F340, BS_ATIVIDADE[ATIVIDADE],BS_ATIVIDADE[UNIDADE] ), "*")</f>
        <v>BINÁRIO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0" s="80" t="str">
        <f>IFERROR(_xlfn.XLOOKUP(J340, BASE_MAPA!$D$2:$D$359, BASE_MAPA!$E$2:$E$359), "ERRO")</f>
        <v>PORTO NACIONAL - OURO VERDE</v>
      </c>
      <c r="V340" s="198" t="s">
        <v>1747</v>
      </c>
      <c r="W340" s="173" t="s">
        <v>1977</v>
      </c>
      <c r="X340" s="218" t="s">
        <v>957</v>
      </c>
      <c r="Y340" s="158"/>
      <c r="Z340" s="158" t="s">
        <v>953</v>
      </c>
      <c r="AA340" s="83" t="s">
        <v>1883</v>
      </c>
      <c r="AB340" s="70" t="s">
        <v>948</v>
      </c>
      <c r="AC340" s="70" t="s">
        <v>943</v>
      </c>
      <c r="AD340" s="173">
        <v>0.3125</v>
      </c>
      <c r="AE340" s="83">
        <v>9220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DESLOCAMENTO</v>
      </c>
      <c r="AJ340" s="9" t="str">
        <f>IF(D340="","*",VLOOKUP(AI340,BS_ATIVIDADE[#Data],3,FALSE))</f>
        <v>OUTROS</v>
      </c>
      <c r="AK340" s="278" t="str">
        <f>IF(BS_CONTROLE[[#This Row],[Local - Partida]]=0, "-", BS_CONTROLE[[#This Row],[Local - Partida]])</f>
        <v>PPN</v>
      </c>
      <c r="AL340" s="278" t="str">
        <f>IF(BS_CONTROLE[[#This Row],[Local - Encerramento]]=0, "-", BS_CONTROLE[[#This Row],[Local - Encerramento]])</f>
        <v>PGU</v>
      </c>
      <c r="AM340" s="278" t="str">
        <f>IF(BS_CONTROLE[[#This Row],[Entre - Estações]]=0, "-", BS_CONTROLE[[#This Row],[Entre - Estações]])</f>
        <v>PPN-PGU</v>
      </c>
      <c r="AN340" s="278" t="str">
        <f>IF(BS_CONTROLE[[#This Row],[SB]]=0, "-", BS_CONTROLE[[#This Row],[SB]])</f>
        <v>PPNPGU</v>
      </c>
      <c r="AO340" s="279">
        <f>IF(BS_CONTROLE[[#This Row],[SUB]]=0, "-", BS_CONTROLE[[#This Row],[SUB]])</f>
        <v>101</v>
      </c>
      <c r="AP340" s="280">
        <f>IF(BS_CONTROLE[[#This Row],[KM - Inicio]]=0, "-", BS_CONTROLE[[#This Row],[KM - Inicio]])</f>
        <v>842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BINÁRIO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0" s="11" t="str">
        <f>IFERROR(_xlfn.XLOOKUP(AO340, BASE_MAPA!$D$2:$D$359, BASE_MAPA!$E$2:$E$359), "ERRO")</f>
        <v>PORTO NACIONAL - OURO VERDE</v>
      </c>
      <c r="BF340" s="281" t="str">
        <f>IF(BS_CONTROLE[[#This Row],[Responsavel pelo boletim]]=0, "-", BS_CONTROLE[[#This Row],[Responsavel pelo boletim]])</f>
        <v>Francyslaine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A0145986</v>
      </c>
      <c r="B341" s="171">
        <v>45986</v>
      </c>
      <c r="C341" s="8">
        <f>IF(BS_CONTROLE[[#This Row],[DATA]]="","",WEEKNUM(BS_CONTROLE[[#This Row],[DATA]]))</f>
        <v>48</v>
      </c>
      <c r="D341" s="51" t="s">
        <v>672</v>
      </c>
      <c r="E341" s="314">
        <v>315</v>
      </c>
      <c r="F341" s="172" t="s">
        <v>629</v>
      </c>
      <c r="G341" s="9" t="str">
        <f>IF(D341="","*",VLOOKUP(F341,BS_ATIVIDADE[#All],3,FALSE))</f>
        <v>DETECÇÃO</v>
      </c>
      <c r="H341" s="173" t="s">
        <v>228</v>
      </c>
      <c r="I341" s="173" t="s">
        <v>238</v>
      </c>
      <c r="J341" s="217">
        <v>101</v>
      </c>
      <c r="K341" s="217">
        <v>1290.75</v>
      </c>
      <c r="L341" s="83" t="s">
        <v>607</v>
      </c>
      <c r="M341" s="204" t="s">
        <v>1978</v>
      </c>
      <c r="N341" s="204" t="s">
        <v>1979</v>
      </c>
      <c r="O341" s="173">
        <v>0.35416666666666669</v>
      </c>
      <c r="P341" s="173">
        <v>4.1666666666666664E-2</v>
      </c>
      <c r="Q341" s="83">
        <v>105</v>
      </c>
      <c r="R341" s="10" t="str">
        <f>IFERROR(_xlfn.XLOOKUP(F341, BS_ATIVIDADE[ATIVIDADE],BS_ATIVIDADE[UNIDADE] ), "*")</f>
        <v>KM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1980</v>
      </c>
      <c r="X341" s="218" t="s">
        <v>957</v>
      </c>
      <c r="Y341" s="158"/>
      <c r="Z341" s="158" t="s">
        <v>958</v>
      </c>
      <c r="AA341" s="83">
        <v>1</v>
      </c>
      <c r="AB341" s="70" t="s">
        <v>948</v>
      </c>
      <c r="AC341" s="70" t="s">
        <v>943</v>
      </c>
      <c r="AD341" s="173">
        <v>0.3125</v>
      </c>
      <c r="AE341" s="83">
        <v>9408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DETECÇÃO - RONDA 7 DIAS</v>
      </c>
      <c r="AJ341" s="9" t="str">
        <f>IF(D341="","*",VLOOKUP(AI341,BS_ATIVIDADE[#Data],3,FALSE))</f>
        <v>DETECÇÃO</v>
      </c>
      <c r="AK341" s="278" t="str">
        <f>IF(BS_CONTROLE[[#This Row],[Local - Partida]]=0, "-", BS_CONTROLE[[#This Row],[Local - Partida]])</f>
        <v>PUR1</v>
      </c>
      <c r="AL341" s="278" t="str">
        <f>IF(BS_CONTROLE[[#This Row],[Local - Encerramento]]=0, "-", BS_CONTROLE[[#This Row],[Local - Encerramento]])</f>
        <v>PSI1</v>
      </c>
      <c r="AM341" s="278" t="str">
        <f>IF(BS_CONTROLE[[#This Row],[Entre - Estações]]=0, "-", BS_CONTROLE[[#This Row],[Entre - Estações]])</f>
        <v>PUR-PSI</v>
      </c>
      <c r="AN341" s="278" t="str">
        <f>IF(BS_CONTROLE[[#This Row],[SB]]=0, "-", BS_CONTROLE[[#This Row],[SB]])</f>
        <v>PURPSI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1290.75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KM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A1045986</v>
      </c>
      <c r="B342" s="171">
        <v>45986</v>
      </c>
      <c r="C342" s="8">
        <f>IF(BS_CONTROLE[[#This Row],[DATA]]="","",WEEKNUM(BS_CONTROLE[[#This Row],[DATA]]))</f>
        <v>48</v>
      </c>
      <c r="D342" s="51" t="s">
        <v>677</v>
      </c>
      <c r="E342" s="314">
        <v>316</v>
      </c>
      <c r="F342" s="172" t="s">
        <v>790</v>
      </c>
      <c r="G342" s="9" t="str">
        <f>IF(D342="","*",VLOOKUP(F342,BS_ATIVIDADE[#All],3,FALSE))</f>
        <v>SOLDA</v>
      </c>
      <c r="H342" s="173" t="s">
        <v>214</v>
      </c>
      <c r="I342" s="173" t="s">
        <v>214</v>
      </c>
      <c r="J342" s="217">
        <v>101</v>
      </c>
      <c r="K342" s="217">
        <v>1117.123</v>
      </c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2" s="173">
        <v>0.375</v>
      </c>
      <c r="P342" s="173">
        <v>8.3333333333333329E-2</v>
      </c>
      <c r="Q342" s="83">
        <v>2</v>
      </c>
      <c r="R342" s="10" t="str">
        <f>IFERROR(_xlfn.XLOOKUP(F342, BS_ATIVIDADE[ATIVIDADE],BS_ATIVIDADE[UNIDADE] ), "*")</f>
        <v>Nº DE SOLDA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1968</v>
      </c>
      <c r="W342" s="173" t="s">
        <v>1981</v>
      </c>
      <c r="X342" s="218" t="s">
        <v>957</v>
      </c>
      <c r="Y342" s="158"/>
      <c r="Z342" s="158" t="s">
        <v>962</v>
      </c>
      <c r="AA342" s="83">
        <v>1</v>
      </c>
      <c r="AB342" s="70" t="s">
        <v>948</v>
      </c>
      <c r="AC342" s="70" t="s">
        <v>943</v>
      </c>
      <c r="AD342" s="173">
        <v>0.29166666666666669</v>
      </c>
      <c r="AE342" s="83">
        <v>6262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PDM - SOLDA</v>
      </c>
      <c r="AJ342" s="9" t="str">
        <f>IF(D342="","*",VLOOKUP(AI342,BS_ATIVIDADE[#Data],3,FALSE))</f>
        <v>SOLDA</v>
      </c>
      <c r="AK342" s="278" t="str">
        <f>IF(BS_CONTROLE[[#This Row],[Local - Partida]]=0, "-", BS_CONTROLE[[#This Row],[Local - Partida]])</f>
        <v>PPP</v>
      </c>
      <c r="AL342" s="278" t="str">
        <f>IF(BS_CONTROLE[[#This Row],[Local - Encerramento]]=0, "-", BS_CONTROLE[[#This Row],[Local - Encerramento]])</f>
        <v>PPP</v>
      </c>
      <c r="AM342" s="278" t="str">
        <f>IF(BS_CONTROLE[[#This Row],[Entre - Estações]]=0, "-", BS_CONTROLE[[#This Row],[Entre - Estações]])</f>
        <v>PPP-PPO</v>
      </c>
      <c r="AN342" s="278" t="str">
        <f>IF(BS_CONTROLE[[#This Row],[SB]]=0, "-", BS_CONTROLE[[#This Row],[SB]])</f>
        <v>PPPPPO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1117.123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Nº DE SOLDA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Robison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1982</v>
      </c>
      <c r="W1" s="366"/>
      <c r="X1" s="366"/>
      <c r="Y1" s="104"/>
    </row>
    <row r="2" spans="1:25" s="100" customFormat="1" ht="11.25" customHeight="1">
      <c r="A2" s="105" t="s">
        <v>1983</v>
      </c>
      <c r="B2" s="105" t="s">
        <v>1984</v>
      </c>
      <c r="C2" s="105" t="s">
        <v>603</v>
      </c>
      <c r="D2" s="106" t="s">
        <v>1164</v>
      </c>
      <c r="E2" s="106" t="s">
        <v>1165</v>
      </c>
      <c r="F2" s="106" t="s">
        <v>1985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1986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Oportunidade</v>
      </c>
      <c r="C336" s="109" t="str">
        <f>IF(FN_MC!Z339="","*",FN_MC!Z339)</f>
        <v>P0</v>
      </c>
      <c r="D336" s="110" t="str">
        <f>IF(FN_MC!S339="","*",FN_MC!S339)</f>
        <v>MALHA CENTRAL</v>
      </c>
      <c r="E336" s="110" t="str">
        <f>IF(FN_MC!T339="","*",FN_MC!T339)</f>
        <v>RAMAL</v>
      </c>
      <c r="F336" s="110">
        <f>IF(FN_MC!B339="","*",FN_MC!B339)</f>
        <v>45986</v>
      </c>
      <c r="G336" s="110" t="str">
        <f>IF(FN_MC!D339="","*",FN_MC!D339)</f>
        <v>E17</v>
      </c>
      <c r="H336" s="110" t="str">
        <f>IF(FN_MC!F339="","*",FN_MC!F339)</f>
        <v>CAMINHÃO DE SOLDA</v>
      </c>
      <c r="I336" s="110" t="str">
        <f>IF(FN_MC!H339="","*",FN_MC!H339)</f>
        <v>ZDK1</v>
      </c>
      <c r="J336" s="110" t="str">
        <f>IF(FN_MC!I339="","*",FN_MC!I339)</f>
        <v>ZDK1</v>
      </c>
      <c r="K336" s="110" t="str">
        <f>IF(FN_MC!M339="","*",FN_MC!M339)</f>
        <v>ZDK-ZVT</v>
      </c>
      <c r="L336" s="110" t="str">
        <f>IF(FN_MC!N339="","*",FN_MC!N339)</f>
        <v>ZDK1/ZDKZVT</v>
      </c>
      <c r="M336" s="111">
        <f>IF(FN_MC!J339="","*",FN_MC!J339)</f>
        <v>78</v>
      </c>
      <c r="N336" s="290">
        <f>IF(FN_MC!K339="","*",FN_MC!K339)</f>
        <v>251</v>
      </c>
      <c r="O336" s="290">
        <f>IF(FN_MC!L339="","*",FN_MC!L339)</f>
        <v>244</v>
      </c>
      <c r="P336" s="111"/>
      <c r="Q336" s="128">
        <f>IF(FN_MC!O339="","*",FN_MC!O339)</f>
        <v>0.375</v>
      </c>
      <c r="R336" s="128">
        <f>IF(FN_MC!P339="","*",FN_MC!P339)</f>
        <v>0.125</v>
      </c>
      <c r="S336" s="110" t="str">
        <f>IF(FN_MC!Q339="","*",CONCATENATE(FN_MC!Q339," ",FN_MC!R339))</f>
        <v>3 Nº DE SOLDA</v>
      </c>
      <c r="T336" s="110" t="str">
        <f>IF(FN_MC!V339="","*",FN_MC!V339)</f>
        <v>Higor</v>
      </c>
      <c r="U336" s="110" t="str">
        <f>IF(FN_MC!W339="","*",FN_MC!W339)</f>
        <v xml:space="preserve">Caminhão de solda </v>
      </c>
      <c r="V336" s="112">
        <f ca="1">_xlfn.XLOOKUP(G336&amp;$V$2,BS_CONTROLE[CHAVE],BS_CONTROLE[Quantidade_11],"-")</f>
        <v>6</v>
      </c>
      <c r="W336" s="112">
        <f ca="1">_xlfn.XLOOKUP(G336&amp;$W$2,BS_CONTROLE[CHAVE],BS_CONTROLE[Quantidade_11],"-")</f>
        <v>5</v>
      </c>
      <c r="X336" s="112">
        <f ca="1">_xlfn.XLOOKUP(G336&amp;$X$2,BS_CONTROLE[CHAVE],BS_CONTROLE[Quantidade_11],"-")</f>
        <v>6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PPN-POV</v>
      </c>
      <c r="F337" s="110">
        <f>IF(FN_MC!B340="","*",FN_MC!B340)</f>
        <v>45986</v>
      </c>
      <c r="G337" s="110" t="str">
        <f>IF(FN_MC!D340="","*",FN_MC!D340)</f>
        <v>W53</v>
      </c>
      <c r="H337" s="110" t="str">
        <f>IF(FN_MC!F340="","*",FN_MC!F340)</f>
        <v>DESLOCAMENTO</v>
      </c>
      <c r="I337" s="110" t="str">
        <f>IF(FN_MC!H340="","*",FN_MC!H340)</f>
        <v>PPN</v>
      </c>
      <c r="J337" s="110" t="str">
        <f>IF(FN_MC!I340="","*",FN_MC!I340)</f>
        <v>PGU</v>
      </c>
      <c r="K337" s="110" t="str">
        <f>IF(FN_MC!M340="","*",FN_MC!M340)</f>
        <v>PPN-PGU</v>
      </c>
      <c r="L337" s="110" t="str">
        <f>IF(FN_MC!N340="","*",FN_MC!N340)</f>
        <v>PPNPGU</v>
      </c>
      <c r="M337" s="111">
        <f>IF(FN_MC!J340="","*",FN_MC!J340)</f>
        <v>101</v>
      </c>
      <c r="N337" s="290">
        <f>IF(FN_MC!K340="","*",FN_MC!K340)</f>
        <v>842</v>
      </c>
      <c r="O337" s="290" t="str">
        <f>IF(FN_MC!L340="","*",FN_MC!L340)</f>
        <v>-</v>
      </c>
      <c r="P337" s="111"/>
      <c r="Q337" s="128">
        <f>IF(FN_MC!O340="","*",FN_MC!O340)</f>
        <v>0.35416666666666669</v>
      </c>
      <c r="R337" s="128">
        <f>IF(FN_MC!P340="","*",FN_MC!P340)</f>
        <v>4.1666666666666664E-2</v>
      </c>
      <c r="S337" s="110" t="str">
        <f>IF(FN_MC!Q340="","*",CONCATENATE(FN_MC!Q340," ",FN_MC!R340))</f>
        <v>1 BINÁRIO</v>
      </c>
      <c r="T337" s="110" t="str">
        <f>IF(FN_MC!V340="","*",FN_MC!V340)</f>
        <v>Francyslaine</v>
      </c>
      <c r="U337" s="110" t="str">
        <f>IF(FN_MC!W340="","*",FN_MC!W340)</f>
        <v>Deslocamento lastro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1</v>
      </c>
      <c r="X337" s="112">
        <f ca="1">_xlfn.XLOOKUP(G337&amp;$X$2,BS_CONTROLE[CHAVE],BS_CONTROLE[Quantidade_11],"-")</f>
        <v>1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P1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A01</v>
      </c>
      <c r="H338" s="110" t="str">
        <f>IF(FN_MC!F341="","*",FN_MC!F341)</f>
        <v>DETECÇÃO - RONDA 7 DIAS</v>
      </c>
      <c r="I338" s="110" t="str">
        <f>IF(FN_MC!H341="","*",FN_MC!H341)</f>
        <v>PUR1</v>
      </c>
      <c r="J338" s="110" t="str">
        <f>IF(FN_MC!I341="","*",FN_MC!I341)</f>
        <v>PSI1</v>
      </c>
      <c r="K338" s="110" t="str">
        <f>IF(FN_MC!M341="","*",FN_MC!M341)</f>
        <v>PUR-PSI</v>
      </c>
      <c r="L338" s="110" t="str">
        <f>IF(FN_MC!N341="","*",FN_MC!N341)</f>
        <v>PURPSI</v>
      </c>
      <c r="M338" s="111">
        <f>IF(FN_MC!J341="","*",FN_MC!J341)</f>
        <v>101</v>
      </c>
      <c r="N338" s="290">
        <f>IF(FN_MC!K341="","*",FN_MC!K341)</f>
        <v>1290.75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105 KM</v>
      </c>
      <c r="T338" s="110" t="str">
        <f>IF(FN_MC!V341="","*",FN_MC!V341)</f>
        <v>Francyslaine</v>
      </c>
      <c r="U338" s="110" t="str">
        <f>IF(FN_MC!W341="","*",FN_MC!W341)</f>
        <v>Inspeção R7D PUR-PSI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Oportunidade</v>
      </c>
      <c r="C339" s="109" t="str">
        <f>IF(FN_MC!Z342="","*",FN_MC!Z342)</f>
        <v>P2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A10</v>
      </c>
      <c r="H339" s="110" t="str">
        <f>IF(FN_MC!F342="","*",FN_MC!F342)</f>
        <v>PDM - SOLDA</v>
      </c>
      <c r="I339" s="110" t="str">
        <f>IF(FN_MC!H342="","*",FN_MC!H342)</f>
        <v>PPP</v>
      </c>
      <c r="J339" s="110" t="str">
        <f>IF(FN_MC!I342="","*",FN_MC!I342)</f>
        <v>PPP</v>
      </c>
      <c r="K339" s="110" t="str">
        <f>IF(FN_MC!M342="","*",FN_MC!M342)</f>
        <v>PPP-PPO</v>
      </c>
      <c r="L339" s="110" t="str">
        <f>IF(FN_MC!N342="","*",FN_MC!N342)</f>
        <v>PPPPPO</v>
      </c>
      <c r="M339" s="111">
        <f>IF(FN_MC!J342="","*",FN_MC!J342)</f>
        <v>101</v>
      </c>
      <c r="N339" s="290">
        <f>IF(FN_MC!K342="","*",FN_MC!K342)</f>
        <v>1117.123</v>
      </c>
      <c r="O339" s="290" t="str">
        <f>IF(FN_MC!L342="","*",FN_MC!L342)</f>
        <v>-</v>
      </c>
      <c r="P339" s="111"/>
      <c r="Q339" s="128">
        <f>IF(FN_MC!O342="","*",FN_MC!O342)</f>
        <v>0.375</v>
      </c>
      <c r="R339" s="128">
        <f>IF(FN_MC!P342="","*",FN_MC!P342)</f>
        <v>8.3333333333333329E-2</v>
      </c>
      <c r="S339" s="110" t="str">
        <f>IF(FN_MC!Q342="","*",CONCATENATE(FN_MC!Q342," ",FN_MC!R342))</f>
        <v>2 Nº DE SOLDA</v>
      </c>
      <c r="T339" s="110" t="str">
        <f>IF(FN_MC!V342="","*",FN_MC!V342)</f>
        <v>Robison</v>
      </c>
      <c r="U339" s="110" t="str">
        <f>IF(FN_MC!W342="","*",FN_MC!W342)</f>
        <v>Deslocamento com turmas de solda - Ag. realizar o serviço no local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1987</v>
      </c>
      <c r="D5" s="368"/>
      <c r="E5" s="368"/>
      <c r="F5" s="368"/>
      <c r="G5" s="368"/>
      <c r="H5" s="368"/>
      <c r="I5" s="368"/>
      <c r="J5" s="369"/>
      <c r="K5" s="370" t="s">
        <v>1988</v>
      </c>
      <c r="L5" s="371"/>
      <c r="M5" s="371"/>
      <c r="N5" s="371"/>
      <c r="O5" s="372" t="s">
        <v>1989</v>
      </c>
      <c r="P5" s="373"/>
      <c r="Q5" s="374"/>
    </row>
    <row r="6" spans="1:17" s="93" customFormat="1" ht="15.75" customHeight="1">
      <c r="A6" s="87" t="s">
        <v>1985</v>
      </c>
      <c r="B6" s="94" t="s">
        <v>1984</v>
      </c>
      <c r="C6" s="95" t="s">
        <v>1164</v>
      </c>
      <c r="D6" s="96" t="s">
        <v>1165</v>
      </c>
      <c r="E6" s="95" t="s">
        <v>1990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1991</v>
      </c>
      <c r="M6" s="139" t="s">
        <v>626</v>
      </c>
      <c r="N6" s="140" t="s">
        <v>1159</v>
      </c>
      <c r="O6" s="246" t="s">
        <v>1202</v>
      </c>
      <c r="P6" s="157"/>
      <c r="Q6" s="193" t="s">
        <v>1992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Oportunidade</v>
      </c>
      <c r="C329" s="99" t="str">
        <f>IF(FN_MC!S339="","*",FN_MC!S339)</f>
        <v>MALHA CENTRAL</v>
      </c>
      <c r="D329" s="99" t="str">
        <f>IF(FN_MC!T339="","*",FN_MC!T339)</f>
        <v>RAMAL</v>
      </c>
      <c r="E329" s="99" t="str">
        <f>IF(FN_MC!D339="","*",FN_MC!D339)</f>
        <v>E17</v>
      </c>
      <c r="F329" s="99" t="str">
        <f>IF(FN_MC!H339="","*",FN_MC!H339)</f>
        <v>ZDK1</v>
      </c>
      <c r="G329" s="99" t="str">
        <f>IF(FN_MC!M339="","*",FN_MC!M339)</f>
        <v>ZDK-ZVT</v>
      </c>
      <c r="H329" s="154">
        <f>IF(FN_MC!K339="","*",FN_MC!K339)</f>
        <v>251</v>
      </c>
      <c r="I329" s="132">
        <f>IF(FN_MC!O339="","*",FN_MC!O339)</f>
        <v>0.375</v>
      </c>
      <c r="J329" s="132">
        <f>IF(FN_MC!P339="","*",FN_MC!P339)</f>
        <v>0.125</v>
      </c>
      <c r="K329" s="141" t="str">
        <f>IF(FN_MC!AK339="","*",FN_MC!AK339)</f>
        <v>ZDK1</v>
      </c>
      <c r="L329" s="141" t="str">
        <f>IF(FN_MC!AM339="","*",FN_MC!AM339)</f>
        <v>ZDK-ZVT</v>
      </c>
      <c r="M329" s="141">
        <f>IF(FN_MC!AP339="","*",FN_MC!AP339)</f>
        <v>251</v>
      </c>
      <c r="N329" s="141" t="str">
        <f>IF(FN_MC!AM339="","*",FN_MC!AM339)</f>
        <v>ZDK-ZVT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PPN-POV</v>
      </c>
      <c r="E330" s="99" t="str">
        <f>IF(FN_MC!D340="","*",FN_MC!D340)</f>
        <v>W53</v>
      </c>
      <c r="F330" s="99" t="str">
        <f>IF(FN_MC!H340="","*",FN_MC!H340)</f>
        <v>PPN</v>
      </c>
      <c r="G330" s="99" t="str">
        <f>IF(FN_MC!M340="","*",FN_MC!M340)</f>
        <v>PPN-PGU</v>
      </c>
      <c r="H330" s="154">
        <f>IF(FN_MC!K340="","*",FN_MC!K340)</f>
        <v>842</v>
      </c>
      <c r="I330" s="132">
        <f>IF(FN_MC!O340="","*",FN_MC!O340)</f>
        <v>0.35416666666666669</v>
      </c>
      <c r="J330" s="132">
        <f>IF(FN_MC!P340="","*",FN_MC!P340)</f>
        <v>4.1666666666666664E-2</v>
      </c>
      <c r="K330" s="141" t="str">
        <f>IF(FN_MC!AK340="","*",FN_MC!AK340)</f>
        <v>PPN</v>
      </c>
      <c r="L330" s="141" t="str">
        <f>IF(FN_MC!AM340="","*",FN_MC!AM340)</f>
        <v>PPN-PGU</v>
      </c>
      <c r="M330" s="141">
        <f>IF(FN_MC!AP340="","*",FN_MC!AP340)</f>
        <v>842</v>
      </c>
      <c r="N330" s="141" t="str">
        <f>IF(FN_MC!AM340="","*",FN_MC!AM340)</f>
        <v>PPN-PGU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A01</v>
      </c>
      <c r="F331" s="99" t="str">
        <f>IF(FN_MC!H341="","*",FN_MC!H341)</f>
        <v>PUR1</v>
      </c>
      <c r="G331" s="99" t="str">
        <f>IF(FN_MC!M341="","*",FN_MC!M341)</f>
        <v>PUR-PSI</v>
      </c>
      <c r="H331" s="154">
        <f>IF(FN_MC!K341="","*",FN_MC!K341)</f>
        <v>1290.75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PUR1</v>
      </c>
      <c r="L331" s="141" t="str">
        <f>IF(FN_MC!AM341="","*",FN_MC!AM341)</f>
        <v>PUR-PSI</v>
      </c>
      <c r="M331" s="141">
        <f>IF(FN_MC!AP341="","*",FN_MC!AP341)</f>
        <v>1290.75</v>
      </c>
      <c r="N331" s="141" t="str">
        <f>IF(FN_MC!AM341="","*",FN_MC!AM341)</f>
        <v>PUR-PSI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A10</v>
      </c>
      <c r="F332" s="99" t="str">
        <f>IF(FN_MC!H342="","*",FN_MC!H342)</f>
        <v>PPP</v>
      </c>
      <c r="G332" s="99" t="str">
        <f>IF(FN_MC!M342="","*",FN_MC!M342)</f>
        <v>PPP-PPO</v>
      </c>
      <c r="H332" s="154">
        <f>IF(FN_MC!K342="","*",FN_MC!K342)</f>
        <v>1117.123</v>
      </c>
      <c r="I332" s="132">
        <f>IF(FN_MC!O342="","*",FN_MC!O342)</f>
        <v>0.375</v>
      </c>
      <c r="J332" s="132">
        <f>IF(FN_MC!P342="","*",FN_MC!P342)</f>
        <v>8.3333333333333329E-2</v>
      </c>
      <c r="K332" s="141" t="str">
        <f>IF(FN_MC!AK342="","*",FN_MC!AK342)</f>
        <v>PPP</v>
      </c>
      <c r="L332" s="141" t="str">
        <f>IF(FN_MC!AM342="","*",FN_MC!AM342)</f>
        <v>PPP-PPO</v>
      </c>
      <c r="M332" s="141">
        <f>IF(FN_MC!AP342="","*",FN_MC!AP342)</f>
        <v>1117.123</v>
      </c>
      <c r="N332" s="141" t="str">
        <f>IF(FN_MC!AM342="","*",FN_MC!AM342)</f>
        <v>PPP-PPO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1149</v>
      </c>
      <c r="D2" s="95" t="s">
        <v>1151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E17</v>
      </c>
      <c r="E312" s="121" t="str">
        <f>IF(FN_MC!H339="","*",FN_MC!H339)</f>
        <v>ZDK1</v>
      </c>
      <c r="F312" s="137" t="str">
        <f>IF(FN_MC!M339="","*",FN_MC!M339)</f>
        <v>ZDK-ZVT</v>
      </c>
      <c r="G312" s="121" t="str">
        <f>IF(FN_MC!I339="","*",FN_MC!I339)</f>
        <v>ZDK1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0.33333333333333331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W53</v>
      </c>
      <c r="E313" s="121" t="str">
        <f>IF(FN_MC!H340="","*",FN_MC!H340)</f>
        <v>PPN</v>
      </c>
      <c r="F313" s="137" t="str">
        <f>IF(FN_MC!M340="","*",FN_MC!M340)</f>
        <v>PPN-PGU</v>
      </c>
      <c r="G313" s="121" t="str">
        <f>IF(FN_MC!I340="","*",FN_MC!I340)</f>
        <v>PGU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 t="str">
        <f>IF(FN_MC!AA340="","*",FN_MC!AA340)</f>
        <v>1 Juliano</v>
      </c>
      <c r="K313" s="134">
        <f>IF(FN_MC!AD340="","*",FN_MC!AD340)</f>
        <v>0.3125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A01</v>
      </c>
      <c r="E314" s="121" t="str">
        <f>IF(FN_MC!H341="","*",FN_MC!H341)</f>
        <v>PUR1</v>
      </c>
      <c r="F314" s="137" t="str">
        <f>IF(FN_MC!M341="","*",FN_MC!M341)</f>
        <v>PUR-PSI</v>
      </c>
      <c r="G314" s="121" t="str">
        <f>IF(FN_MC!I341="","*",FN_MC!I341)</f>
        <v>PSI1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>
        <f>IF(FN_MC!AA341="","*",FN_MC!AA341)</f>
        <v>1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A10</v>
      </c>
      <c r="E315" s="121" t="str">
        <f>IF(FN_MC!H342="","*",FN_MC!H342)</f>
        <v>PPP</v>
      </c>
      <c r="F315" s="137" t="str">
        <f>IF(FN_MC!M342="","*",FN_MC!M342)</f>
        <v>PPP-PPO</v>
      </c>
      <c r="G315" s="121" t="str">
        <f>IF(FN_MC!I342="","*",FN_MC!I342)</f>
        <v>PPP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0.29166666666666669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2025-11-24T17:46:12Z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