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264" documentId="8_{B6337239-1A00-434D-AAD0-422EA1FEB5AE}" xr6:coauthVersionLast="47" xr6:coauthVersionMax="47" xr10:uidLastSave="{92F96643-6EEF-423B-B8EF-B1C032E1F72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7" i="12" l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R459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M469" i="1" a="1"/>
  <c r="M469" i="1"/>
  <c r="AM469" i="1" s="1"/>
  <c r="N469" i="1" a="1"/>
  <c r="N469" i="1"/>
  <c r="AN469" i="1" s="1"/>
  <c r="M470" i="1" a="1"/>
  <c r="M470" i="1"/>
  <c r="AM470" i="1" s="1"/>
  <c r="N470" i="1" a="1"/>
  <c r="N470" i="1"/>
  <c r="AN470" i="1" s="1"/>
  <c r="M471" i="1" a="1"/>
  <c r="M471" i="1"/>
  <c r="AM471" i="1" s="1"/>
  <c r="N471" i="1" a="1"/>
  <c r="N471" i="1"/>
  <c r="AN471" i="1" s="1"/>
  <c r="M472" i="1" a="1"/>
  <c r="M472" i="1"/>
  <c r="AM472" i="1" s="1"/>
  <c r="N472" i="1" a="1"/>
  <c r="N472" i="1"/>
  <c r="AN472" i="1" s="1"/>
  <c r="M473" i="1" a="1"/>
  <c r="M473" i="1"/>
  <c r="AM473" i="1" s="1"/>
  <c r="N473" i="1" a="1"/>
  <c r="N473" i="1"/>
  <c r="AN473" i="1" s="1"/>
  <c r="M474" i="1" a="1"/>
  <c r="M474" i="1"/>
  <c r="AM474" i="1" s="1"/>
  <c r="N474" i="1" a="1"/>
  <c r="N474" i="1"/>
  <c r="AN474" i="1" s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M483" i="1" a="1"/>
  <c r="M483" i="1"/>
  <c r="AM483" i="1" s="1"/>
  <c r="N483" i="1" a="1"/>
  <c r="N483" i="1"/>
  <c r="AN483" i="1" s="1"/>
  <c r="M484" i="1" a="1"/>
  <c r="M484" i="1"/>
  <c r="AM484" i="1" s="1"/>
  <c r="N484" i="1" a="1"/>
  <c r="N484" i="1"/>
  <c r="AN484" i="1" s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 s="1"/>
  <c r="R222" i="1"/>
  <c r="S222" i="1" a="1"/>
  <c r="S222" i="1" s="1"/>
  <c r="D219" i="12" s="1"/>
  <c r="T222" i="1" a="1"/>
  <c r="T222" i="1"/>
  <c r="E219" i="12" s="1"/>
  <c r="U222" i="1"/>
  <c r="AI222" i="1"/>
  <c r="AJ222" i="1"/>
  <c r="AK222" i="1"/>
  <c r="AL222" i="1"/>
  <c r="AM222" i="1"/>
  <c r="AO222" i="1"/>
  <c r="AP222" i="1"/>
  <c r="AQ222" i="1"/>
  <c r="AY222" i="1"/>
  <c r="BB222" i="1"/>
  <c r="BC222" i="1" a="1"/>
  <c r="BC222" i="1"/>
  <c r="BD222" i="1" a="1"/>
  <c r="BD222" i="1" s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 s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 s="1"/>
  <c r="N11" i="1" a="1"/>
  <c r="N11" i="1"/>
  <c r="L8" i="12" s="1"/>
  <c r="R11" i="1"/>
  <c r="S11" i="1" a="1"/>
  <c r="S11" i="1" s="1"/>
  <c r="D8" i="12" s="1"/>
  <c r="T11" i="1" a="1"/>
  <c r="T11" i="1"/>
  <c r="E8" i="12" s="1"/>
  <c r="U11" i="1"/>
  <c r="AI11" i="1"/>
  <c r="AJ11" i="1"/>
  <c r="AK11" i="1"/>
  <c r="AL11" i="1"/>
  <c r="AN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/>
  <c r="L141" i="12" s="1"/>
  <c r="M145" i="1" a="1"/>
  <c r="M145" i="1" s="1"/>
  <c r="K142" i="12" s="1"/>
  <c r="N145" i="1" a="1"/>
  <c r="N145" i="1" s="1"/>
  <c r="M146" i="1" a="1"/>
  <c r="M146" i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/>
  <c r="K56" i="12" s="1"/>
  <c r="M60" i="1" a="1"/>
  <c r="M60" i="1" s="1"/>
  <c r="K57" i="12" s="1"/>
  <c r="M61" i="1" a="1"/>
  <c r="M61" i="1" s="1"/>
  <c r="K58" i="12" s="1"/>
  <c r="M62" i="1" a="1"/>
  <c r="M62" i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/>
  <c r="K46" i="12" s="1"/>
  <c r="M50" i="1" a="1"/>
  <c r="M50" i="1" s="1"/>
  <c r="K47" i="12" s="1"/>
  <c r="M47" i="1" a="1"/>
  <c r="M47" i="1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 s="1"/>
  <c r="M33" i="1" a="1"/>
  <c r="M33" i="1" s="1"/>
  <c r="N33" i="1" a="1"/>
  <c r="N33" i="1"/>
  <c r="L30" i="12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D346" i="1" a="1"/>
  <c r="BD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 s="1"/>
  <c r="BD347" i="1" a="1"/>
  <c r="BD347" i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B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 s="1"/>
  <c r="BE350" i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B351" i="1"/>
  <c r="BC351" i="1" a="1"/>
  <c r="BC351" i="1" s="1"/>
  <c r="BD351" i="1" a="1"/>
  <c r="BD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 s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 s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 s="1"/>
  <c r="BE353" i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B354" i="1"/>
  <c r="BC354" i="1" a="1"/>
  <c r="BC354" i="1" s="1"/>
  <c r="BD354" i="1" a="1"/>
  <c r="BD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 s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 s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B363" i="1"/>
  <c r="BC363" i="1" a="1"/>
  <c r="BC363" i="1" s="1"/>
  <c r="BD363" i="1" a="1"/>
  <c r="BD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 s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 s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N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 s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 s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 s="1"/>
  <c r="BE361" i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AJ362" i="1"/>
  <c r="AK362" i="1"/>
  <c r="AL362" i="1"/>
  <c r="AM362" i="1"/>
  <c r="AN362" i="1"/>
  <c r="AO362" i="1"/>
  <c r="BE362" i="1" s="1"/>
  <c r="AP362" i="1"/>
  <c r="AQ362" i="1"/>
  <c r="BB362" i="1"/>
  <c r="BC362" i="1" a="1"/>
  <c r="BC362" i="1" s="1"/>
  <c r="BD362" i="1" a="1"/>
  <c r="BD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 s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 s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 s="1"/>
  <c r="BE365" i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D366" i="1" a="1"/>
  <c r="BD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 s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 s="1"/>
  <c r="E365" i="12" s="1"/>
  <c r="U368" i="1"/>
  <c r="AI368" i="1"/>
  <c r="AJ368" i="1" s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 s="1"/>
  <c r="BE368" i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M369" i="1"/>
  <c r="AN369" i="1"/>
  <c r="AO369" i="1"/>
  <c r="AP369" i="1"/>
  <c r="AQ369" i="1"/>
  <c r="BC369" i="1" a="1"/>
  <c r="BC369" i="1" s="1"/>
  <c r="BD369" i="1" a="1"/>
  <c r="BD369" i="1" s="1"/>
  <c r="BE369" i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M370" i="1"/>
  <c r="AN370" i="1"/>
  <c r="AO370" i="1"/>
  <c r="BE370" i="1" s="1"/>
  <c r="AP370" i="1"/>
  <c r="AQ370" i="1"/>
  <c r="BB370" i="1"/>
  <c r="BC370" i="1" a="1"/>
  <c r="BC370" i="1" s="1"/>
  <c r="BD370" i="1" a="1"/>
  <c r="BD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N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/>
  <c r="D369" i="12" s="1"/>
  <c r="T372" i="1" a="1"/>
  <c r="T372" i="1" s="1"/>
  <c r="E369" i="12" s="1"/>
  <c r="U372" i="1"/>
  <c r="AI372" i="1"/>
  <c r="AJ372" i="1"/>
  <c r="AK372" i="1"/>
  <c r="AL372" i="1"/>
  <c r="AM372" i="1"/>
  <c r="AN372" i="1"/>
  <c r="AO372" i="1"/>
  <c r="BD372" i="1" s="1" a="1"/>
  <c r="BD372" i="1" s="1"/>
  <c r="AP372" i="1"/>
  <c r="AQ372" i="1"/>
  <c r="BB372" i="1"/>
  <c r="BC372" i="1" a="1"/>
  <c r="BC372" i="1" s="1"/>
  <c r="BE372" i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BE373" i="1" s="1"/>
  <c r="AP373" i="1"/>
  <c r="AQ373" i="1"/>
  <c r="BB373" i="1"/>
  <c r="BC373" i="1" a="1"/>
  <c r="BC373" i="1" s="1"/>
  <c r="BD373" i="1" a="1"/>
  <c r="BD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N374" i="1"/>
  <c r="AO374" i="1"/>
  <c r="BD374" i="1" s="1" a="1"/>
  <c r="BD374" i="1" s="1"/>
  <c r="AP374" i="1"/>
  <c r="AQ374" i="1"/>
  <c r="BB374" i="1"/>
  <c r="BC374" i="1" a="1"/>
  <c r="BC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M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M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M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M382" i="1"/>
  <c r="AO382" i="1"/>
  <c r="BE382" i="1" s="1"/>
  <c r="AP382" i="1"/>
  <c r="AQ382" i="1"/>
  <c r="BC382" i="1" a="1"/>
  <c r="BC382" i="1" s="1"/>
  <c r="BD382" i="1" a="1"/>
  <c r="BD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D383" i="1" a="1"/>
  <c r="BD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D384" i="1" a="1"/>
  <c r="BD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N188" i="1" l="1"/>
  <c r="AJ376" i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<sst xmlns="http://schemas.openxmlformats.org/spreadsheetml/2006/main" count="7967" uniqueCount="1962">
  <si>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</si>
  <si>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</si>
  <si>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</si>
  <si>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</si>
  <si>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</si>
  <si>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</si>
  <si>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</si>
  <si>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</si>
  <si>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</si>
  <si>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</si>
  <si>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</si>
  <si>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</si>
  <si>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</si>
  <si>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</si>
  <si>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</si>
  <si>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</si>
  <si>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</si>
  <si>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</si>
  <si>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</si>
  <si>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</si>
  <si>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</si>
  <si>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</si>
  <si>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</si>
  <si>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</si>
  <si>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</si>
  <si>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</si>
  <si>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</si>
  <si>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</si>
  <si>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</si>
  <si>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</si>
  <si>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</si>
  <si>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</si>
  <si>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</si>
  <si>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</si>
  <si>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</si>
  <si>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</si>
  <si>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</si>
  <si>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</si>
  <si>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</si>
  <si>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</si>
  <si>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</si>
  <si>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</si>
  <si>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</si>
  <si>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</si>
  <si>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</si>
  <si>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</si>
  <si>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</si>
  <si>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</si>
  <si>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</si>
  <si>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</si>
  <si>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</si>
  <si>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</si>
  <si>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</si>
  <si>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</si>
  <si>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</si>
  <si>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</si>
  <si>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</si>
  <si>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</si>
  <si>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</si>
  <si>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</si>
  <si>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</si>
  <si>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</si>
  <si>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</si>
  <si>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</si>
  <si>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</si>
  <si>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</si>
  <si>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</si>
  <si>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</si>
  <si>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</si>
  <si>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</si>
  <si>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</si>
  <si>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</si>
  <si>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</si>
  <si>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</si>
  <si>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</si>
  <si>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</si>
  <si>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</si>
  <si>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</si>
  <si>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</si>
  <si>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</si>
  <si>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</si>
  <si>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</si>
  <si>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</si>
  <si>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</si>
  <si>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</si>
  <si>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</si>
  <si>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</si>
  <si>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</si>
  <si>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</si>
  <si>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</si>
  <si>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</si>
  <si>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</si>
  <si>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</si>
  <si>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</si>
  <si>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</si>
  <si>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</si>
  <si>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</si>
  <si>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</si>
  <si>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</si>
  <si>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</si>
  <si>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</si>
  <si>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</si>
  <si>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</si>
  <si>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</si>
  <si>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</si>
  <si>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</si>
  <si>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</si>
  <si>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</si>
  <si>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</si>
  <si>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</si>
  <si>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</si>
  <si>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</si>
  <si>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</si>
  <si>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</si>
  <si>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</si>
  <si>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</si>
  <si>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</si>
  <si>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</si>
  <si>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</si>
  <si>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</si>
  <si>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</si>
  <si>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</si>
  <si>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</si>
  <si>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</si>
  <si>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</si>
  <si>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</si>
  <si>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</si>
  <si>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</si>
  <si>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</si>
  <si>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</si>
  <si>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</si>
  <si>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</si>
  <si>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</si>
  <si>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</si>
  <si>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</si>
  <si>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</si>
  <si>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</si>
  <si>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</si>
  <si>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</si>
  <si>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</si>
  <si>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</si>
  <si>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</si>
  <si>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</si>
  <si>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</si>
  <si>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</si>
  <si>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</si>
  <si>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</si>
  <si>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</si>
  <si>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</si>
  <si>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</si>
  <si>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</si>
  <si>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</si>
  <si>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</si>
  <si>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</si>
  <si>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</si>
  <si>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</si>
  <si>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</si>
  <si>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</si>
  <si>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</si>
  <si>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</si>
  <si>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</si>
  <si>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</si>
  <si>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</si>
  <si>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</si>
  <si>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</si>
  <si>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</si>
  <si>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</si>
  <si>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</si>
  <si>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</si>
  <si>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</si>
  <si>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</si>
  <si>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</si>
  <si>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</si>
  <si>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</si>
  <si>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</si>
  <si>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</si>
  <si>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</si>
  <si>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</si>
  <si>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</si>
  <si>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</si>
  <si>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</si>
  <si>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</si>
  <si>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</si>
  <si>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</si>
  <si>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</si>
  <si>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</si>
  <si>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</si>
  <si>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</si>
  <si>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</si>
  <si>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</si>
  <si>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</si>
  <si>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</si>
  <si>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</si>
  <si>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</si>
  <si>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</si>
  <si>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</si>
  <si>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</si>
  <si>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</si>
  <si>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</si>
  <si>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</si>
  <si>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</si>
  <si>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</si>
  <si>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</si>
  <si>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</si>
  <si>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</si>
  <si>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</si>
  <si>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</si>
  <si>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</si>
  <si>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</si>
  <si>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</si>
  <si>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</si>
  <si>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</si>
  <si>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</si>
  <si>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</si>
  <si>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</si>
  <si>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</si>
  <si>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</si>
  <si>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</si>
  <si>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</si>
  <si>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</si>
  <si>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</si>
  <si>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</si>
  <si>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</si>
  <si>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</si>
  <si>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</si>
  <si>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</si>
  <si>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</si>
  <si>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</si>
  <si>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</si>
  <si>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</si>
  <si>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</si>
  <si>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</si>
  <si>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</si>
  <si>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</si>
  <si>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</si>
  <si>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</si>
  <si>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</si>
  <si>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</si>
  <si>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</si>
  <si>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</si>
  <si>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</si>
  <si>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</si>
  <si>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</si>
  <si>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</si>
  <si>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</si>
  <si>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</si>
  <si>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</si>
  <si>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</si>
  <si>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</si>
  <si>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</si>
  <si>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</si>
  <si>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</si>
  <si>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</si>
  <si>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</si>
  <si>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</si>
  <si>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</si>
  <si>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</si>
  <si>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</si>
  <si>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</si>
  <si>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</si>
  <si>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</si>
  <si>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</si>
  <si>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</si>
  <si>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</si>
  <si>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</si>
  <si>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</si>
  <si>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</si>
  <si>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</si>
  <si>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</si>
  <si>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</si>
  <si>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</si>
  <si>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</si>
  <si>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</si>
  <si>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</si>
  <si>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</si>
  <si>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</si>
  <si>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</si>
  <si>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</si>
  <si>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</si>
  <si>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</si>
  <si>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</si>
  <si>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</si>
  <si>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</si>
  <si>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</si>
  <si>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</si>
  <si>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</si>
  <si>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</si>
  <si>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</si>
  <si>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</si>
  <si>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</si>
  <si>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</si>
  <si>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</si>
  <si>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</si>
  <si>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</si>
  <si>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</si>
  <si>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</si>
  <si>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</si>
  <si>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</si>
  <si>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</si>
  <si>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</si>
  <si>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</si>
  <si>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</si>
  <si>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</si>
  <si>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</si>
  <si>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</si>
  <si>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</si>
  <si>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</si>
  <si>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</si>
  <si>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</si>
  <si>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</si>
  <si>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</si>
  <si>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</si>
  <si>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</si>
  <si>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</si>
  <si>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</si>
  <si>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</si>
  <si>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</si>
  <si>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</si>
  <si>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</si>
  <si>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</si>
  <si>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</si>
  <si>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</si>
  <si>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</si>
  <si>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</si>
  <si>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</si>
  <si>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</si>
  <si>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</si>
  <si>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</si>
  <si>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</si>
  <si>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</si>
  <si>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</si>
  <si>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</si>
  <si>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</si>
  <si>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</si>
  <si>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</si>
  <si>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</si>
  <si>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</si>
  <si>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</si>
  <si>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</si>
  <si>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</si>
  <si>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</si>
  <si>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</si>
  <si>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</si>
  <si>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</si>
  <si>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</si>
  <si>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</si>
  <si>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</si>
  <si>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</si>
  <si>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</si>
  <si>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</si>
  <si>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</si>
  <si>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</si>
  <si>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</si>
  <si>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</si>
  <si>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</si>
  <si>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</si>
  <si>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</si>
  <si>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</si>
  <si>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</si>
  <si>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</si>
  <si>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</si>
  <si>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</si>
  <si>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</si>
  <si>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</si>
  <si>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</si>
  <si>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</si>
  <si>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</si>
  <si>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</si>
  <si>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</si>
  <si>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</si>
  <si>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</si>
  <si>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</si>
  <si>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</si>
  <si>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</si>
  <si>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</si>
  <si>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</si>
  <si>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</si>
  <si>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</si>
  <si>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</si>
  <si>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</si>
  <si>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</si>
  <si>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</si>
  <si>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</si>
  <si>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</si>
  <si>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</si>
  <si>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</si>
  <si>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</si>
  <si>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</si>
  <si>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</si>
  <si>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</si>
  <si>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</si>
  <si>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</si>
  <si>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</si>
  <si>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</si>
  <si>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</si>
  <si>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</si>
  <si>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</si>
  <si>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</si>
  <si>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</si>
  <si>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</si>
  <si>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</si>
  <si>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</si>
  <si>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</si>
  <si>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</si>
  <si>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</si>
  <si>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</si>
  <si>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</si>
  <si>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</si>
  <si>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</si>
  <si>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</si>
  <si>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</si>
  <si>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</si>
  <si>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</si>
  <si>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</si>
  <si>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</si>
  <si>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</si>
  <si>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</si>
  <si>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</si>
  <si>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</si>
  <si>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</si>
  <si>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</si>
  <si>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</si>
  <si>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</si>
  <si>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</si>
  <si>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</si>
  <si>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</si>
  <si>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</si>
  <si>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</si>
  <si>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</si>
  <si>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</si>
  <si>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</si>
  <si>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</si>
  <si>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</si>
  <si>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</si>
  <si>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</si>
  <si>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</si>
  <si>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</si>
  <si>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</si>
  <si>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</si>
  <si>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</si>
  <si>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</si>
  <si>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</si>
  <si>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</si>
  <si>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</si>
  <si>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</si>
  <si>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</si>
  <si>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</si>
  <si>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</si>
  <si>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</si>
  <si>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</si>
  <si>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</si>
  <si>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</si>
  <si>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</si>
  <si>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</si>
  <si>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</si>
  <si>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</si>
  <si>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</si>
  <si>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</si>
  <si>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</si>
  <si>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</si>
  <si>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</si>
  <si>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</si>
  <si>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</si>
  <si>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</si>
  <si>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</si>
  <si>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</si>
  <si>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</si>
  <si>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</si>
  <si>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</si>
  <si>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</si>
  <si>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</si>
  <si>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</si>
  <si>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</si>
  <si>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</si>
  <si>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</si>
  <si>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</si>
  <si>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</si>
  <si>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</si>
  <si>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</si>
  <si>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</si>
  <si>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</si>
  <si>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</si>
  <si>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</si>
  <si>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</si>
  <si>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</si>
  <si>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</si>
  <si>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</si>
  <si>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</si>
  <si>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</si>
  <si>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</si>
  <si>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</si>
  <si>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</si>
  <si>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</si>
  <si>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</si>
  <si>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</si>
  <si>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</si>
  <si>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</si>
  <si>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</si>
  <si>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</si>
  <si>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</si>
  <si>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</si>
  <si>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</si>
  <si>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</si>
  <si>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</si>
  <si>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</si>
  <si>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</si>
  <si>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</si>
  <si>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</si>
  <si>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</si>
  <si>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</si>
  <si>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</si>
  <si>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</si>
  <si>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</si>
  <si>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</si>
  <si>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</si>
  <si>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</si>
  <si>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</si>
  <si>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</si>
  <si>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</si>
  <si>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</si>
  <si>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</si>
  <si>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</si>
  <si>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</si>
  <si>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</si>
  <si>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</si>
  <si>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</si>
  <si>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</si>
  <si>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</si>
  <si>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</si>
  <si>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</si>
  <si>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</si>
  <si>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</si>
  <si>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</si>
  <si>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</si>
  <si>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</si>
  <si>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</si>
  <si>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</si>
  <si>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</si>
  <si>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</si>
  <si>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</si>
  <si>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</si>
  <si>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</si>
  <si>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</si>
  <si>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</si>
  <si>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</si>
  <si>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</si>
  <si>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</si>
  <si>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</si>
  <si>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</si>
  <si>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</si>
  <si>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</si>
  <si>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</si>
  <si>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</si>
  <si>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</si>
  <si>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</si>
  <si>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</si>
  <si>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</si>
  <si>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</si>
  <si>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</si>
  <si>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</si>
  <si>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</si>
  <si>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</si>
  <si>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</si>
  <si>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</si>
  <si>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</si>
  <si>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</si>
  <si>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</si>
  <si>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</si>
  <si>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</si>
  <si>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</si>
  <si>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</si>
  <si>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</si>
  <si>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</si>
  <si>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</si>
  <si>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</si>
  <si>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</si>
  <si>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</si>
  <si>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</si>
  <si>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</si>
  <si>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</si>
  <si>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</si>
  <si>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</si>
  <si>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</si>
  <si>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</si>
  <si>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</si>
  <si>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</si>
  <si>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</si>
  <si>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</si>
  <si>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</si>
  <si>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</si>
  <si>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</si>
  <si>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</si>
  <si>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</si>
  <si>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</si>
  <si>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</si>
  <si>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</si>
  <si>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</si>
  <si>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</si>
  <si>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</si>
  <si>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</si>
  <si>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</si>
  <si>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</si>
  <si>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</si>
  <si>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</si>
  <si>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</si>
  <si>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</si>
  <si>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</si>
  <si>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</si>
  <si>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</si>
  <si>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</si>
  <si>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</si>
  <si>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</si>
  <si>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</si>
  <si>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</si>
  <si>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</si>
  <si>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</si>
  <si>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</si>
  <si>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</si>
  <si>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</si>
  <si>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</si>
  <si>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</si>
  <si>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</si>
  <si>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</si>
  <si>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</si>
  <si>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</si>
  <si>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</si>
  <si>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</si>
  <si>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</si>
  <si>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</si>
  <si>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</si>
  <si>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</si>
  <si>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</si>
  <si>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</si>
  <si>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</si>
  <si>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</si>
  <si>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</si>
  <si>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</si>
  <si>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</si>
  <si>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</si>
  <si>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</si>
  <si>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</si>
  <si>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</si>
  <si>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</si>
  <si>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</si>
  <si>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</si>
  <si>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</si>
  <si>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</si>
  <si>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</si>
  <si>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</si>
  <si>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</si>
  <si>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</si>
  <si>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</si>
  <si>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</si>
  <si>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</si>
  <si>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</si>
  <si>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</si>
  <si>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</si>
  <si>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</si>
  <si>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</si>
  <si>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</si>
  <si>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</si>
  <si>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</si>
  <si>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</si>
  <si>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</si>
  <si>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</si>
  <si>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</si>
  <si>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</si>
  <si>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</si>
  <si>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</si>
  <si>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</si>
  <si>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</si>
  <si>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</si>
  <si>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</si>
  <si>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</si>
  <si>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</si>
  <si>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</si>
  <si>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</si>
  <si>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</si>
  <si>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</si>
  <si>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</si>
  <si>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</si>
  <si>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</si>
  <si>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</si>
  <si>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</si>
  <si>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</si>
  <si>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</si>
  <si>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</si>
  <si>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</si>
  <si>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</si>
  <si>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</si>
  <si>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</si>
  <si>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</si>
  <si>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</si>
  <si>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</si>
  <si>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</si>
  <si>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</si>
  <si>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</si>
  <si>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</si>
  <si>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</si>
  <si>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</si>
  <si>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</si>
  <si>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</si>
  <si>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</si>
  <si>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</si>
  <si>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</si>
  <si>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</si>
  <si>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</si>
  <si>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</si>
  <si>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</si>
  <si>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</si>
  <si>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</si>
  <si>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</si>
  <si>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</si>
  <si>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</si>
  <si>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</si>
  <si>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</si>
  <si>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</si>
  <si>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</si>
  <si>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</si>
  <si>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</si>
  <si>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</si>
  <si>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</si>
  <si>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</si>
  <si>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</si>
  <si>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</si>
  <si>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</si>
  <si>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</si>
  <si>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</si>
  <si>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</si>
  <si>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</si>
  <si>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</si>
  <si>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</si>
  <si>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</si>
  <si>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</si>
  <si>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</si>
  <si>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</si>
  <si>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</si>
  <si>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</si>
  <si>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</si>
  <si>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</si>
  <si>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</si>
  <si>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</si>
  <si>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</si>
  <si>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</si>
  <si>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</si>
  <si>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</si>
  <si>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</si>
  <si>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</si>
  <si>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</si>
  <si>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</si>
  <si>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</si>
  <si>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</si>
  <si>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</si>
  <si>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</si>
  <si>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</si>
  <si>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</si>
  <si>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</si>
  <si>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</si>
  <si>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</si>
  <si>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</si>
  <si>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</si>
  <si>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</si>
  <si>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</si>
  <si>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</si>
  <si>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</si>
  <si>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</si>
  <si>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</si>
  <si>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</si>
  <si>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</si>
  <si>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</si>
  <si>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</si>
  <si>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</si>
  <si>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</si>
  <si>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</si>
  <si>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</si>
  <si>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</si>
  <si>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</si>
  <si>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</si>
  <si>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</si>
  <si>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</si>
  <si>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</si>
  <si>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</si>
  <si>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</si>
  <si>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</si>
  <si>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</si>
  <si>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</si>
  <si>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</si>
  <si>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</si>
  <si>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</si>
  <si>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</si>
  <si>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</si>
  <si>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</si>
  <si>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</si>
  <si>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</si>
  <si>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</si>
  <si>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</si>
  <si>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</si>
  <si>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</si>
  <si>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</si>
  <si>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</si>
  <si>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</si>
  <si>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</si>
  <si>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</si>
  <si>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</si>
  <si>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</si>
  <si>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</si>
  <si>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</si>
  <si>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</si>
  <si>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</si>
  <si>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</si>
  <si>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</si>
  <si>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</si>
  <si>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</si>
  <si>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</si>
  <si>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</si>
  <si>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</si>
  <si>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</si>
  <si>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</si>
  <si>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</si>
  <si>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</si>
  <si>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</si>
  <si>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</si>
  <si>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</si>
  <si>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</si>
  <si>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</si>
  <si>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</si>
  <si>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</si>
  <si>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</si>
  <si>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</si>
  <si>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</si>
  <si>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</si>
  <si>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</si>
  <si>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</si>
  <si>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</si>
  <si>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</si>
  <si>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</si>
  <si>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</si>
  <si>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</si>
  <si>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</si>
  <si>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</si>
  <si>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</si>
  <si>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</si>
  <si>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</si>
  <si>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</si>
  <si>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</si>
  <si>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</si>
  <si>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</si>
  <si>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</si>
  <si>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</si>
  <si>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</si>
  <si>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</si>
  <si>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</si>
  <si>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</si>
  <si>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</si>
  <si>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</si>
  <si>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</si>
  <si>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</si>
  <si>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</si>
  <si>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</si>
  <si>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</si>
  <si>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</si>
  <si>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</si>
  <si>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</si>
  <si>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</si>
  <si>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</si>
  <si>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</si>
  <si>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</si>
  <si>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</si>
  <si>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</si>
  <si>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</si>
  <si>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</si>
  <si>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</si>
  <si>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</si>
  <si>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</si>
  <si>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</si>
  <si>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</si>
  <si>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</si>
  <si>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</si>
  <si>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</si>
  <si>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</si>
  <si>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</si>
  <si>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</si>
  <si>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</si>
  <si>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</si>
  <si>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</si>
  <si>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</si>
  <si>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</si>
  <si>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</si>
  <si>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</si>
  <si>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</si>
  <si>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</si>
  <si>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</si>
  <si>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</si>
  <si>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</si>
  <si>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</si>
  <si>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</si>
  <si>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</si>
  <si>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</si>
  <si>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</si>
  <si>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</si>
  <si>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</si>
  <si>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</si>
  <si>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</si>
  <si>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</si>
  <si>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</si>
  <si>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</si>
  <si>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</si>
  <si>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</si>
  <si>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</si>
  <si>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</si>
  <si>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</si>
  <si>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</si>
  <si>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</si>
  <si>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</si>
  <si>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</si>
  <si>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</si>
  <si>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</si>
  <si>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</si>
  <si>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</si>
  <si>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</si>
  <si>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</si>
  <si>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</si>
  <si>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</si>
  <si>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</si>
  <si>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</si>
  <si>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</si>
  <si>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</si>
  <si>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</si>
  <si>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</si>
  <si>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</si>
  <si>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</si>
  <si>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</si>
  <si>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</si>
  <si>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</si>
  <si>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</si>
  <si>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</si>
  <si>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</si>
  <si>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</si>
  <si>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</si>
  <si>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</si>
  <si>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</si>
  <si>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</si>
  <si>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</si>
  <si>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</si>
  <si>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</si>
  <si>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</si>
  <si>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</si>
  <si>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</si>
  <si>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</si>
  <si>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</si>
  <si>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</si>
  <si>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</si>
  <si>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</si>
  <si>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</si>
  <si>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</si>
  <si>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</si>
  <si>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</si>
  <si>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</si>
  <si>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</si>
  <si>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</si>
  <si>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</si>
  <si>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</si>
  <si>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</si>
  <si>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</si>
  <si>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</si>
  <si>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</si>
  <si>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</si>
  <si>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</si>
  <si>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</si>
  <si>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</si>
  <si>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</si>
  <si>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</si>
  <si>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</si>
  <si>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</si>
  <si>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</si>
  <si>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</si>
  <si>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</si>
  <si>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</si>
  <si>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</si>
  <si>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</si>
  <si>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</si>
  <si>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</si>
  <si>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</si>
  <si>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</si>
  <si>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</si>
  <si>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</si>
  <si>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</si>
  <si>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</si>
  <si>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</si>
  <si>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</si>
  <si>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</si>
  <si>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</si>
  <si>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</si>
  <si>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</si>
  <si>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</si>
  <si>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</si>
  <si>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</si>
  <si>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</si>
  <si>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</si>
  <si>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</si>
  <si>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</si>
  <si>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</si>
  <si>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</si>
  <si>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</si>
  <si>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</si>
  <si>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</si>
  <si>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</si>
  <si>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</si>
  <si>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</si>
  <si>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</si>
  <si>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</si>
  <si>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</si>
  <si>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</si>
  <si>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</si>
  <si>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</si>
  <si>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</si>
  <si>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</si>
  <si>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</si>
  <si>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</si>
  <si>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</si>
  <si>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</si>
  <si>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</si>
  <si>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</si>
  <si>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</si>
  <si>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</si>
  <si>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</si>
  <si>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</si>
  <si>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</si>
  <si>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</si>
  <si>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</si>
  <si>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</si>
  <si>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</si>
  <si>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</si>
  <si>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</si>
  <si>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</si>
  <si>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</si>
  <si>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</si>
  <si>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</si>
  <si>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</si>
  <si>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</si>
  <si>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</si>
  <si>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</si>
  <si>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</si>
  <si>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</si>
  <si>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</si>
  <si>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</si>
  <si>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</si>
  <si>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</si>
  <si>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</si>
  <si>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</si>
  <si>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</si>
  <si>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</si>
  <si>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</si>
  <si>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</si>
  <si>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</si>
  <si>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</si>
  <si>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</si>
  <si>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</si>
  <si>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</si>
  <si>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</si>
  <si>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</si>
  <si>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</si>
  <si>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</si>
  <si>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</si>
  <si>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</si>
  <si>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</si>
  <si>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</si>
  <si>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</si>
  <si>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</si>
  <si>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</si>
  <si>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</si>
  <si>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</si>
  <si>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</si>
  <si>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</si>
  <si>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</si>
  <si>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</si>
  <si>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</si>
  <si>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</si>
  <si>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</si>
  <si>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</si>
  <si>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</si>
  <si>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</si>
  <si>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</si>
  <si>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</si>
  <si>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</si>
  <si>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</si>
  <si>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</si>
  <si>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</si>
  <si>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</si>
  <si>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</si>
  <si>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</si>
  <si>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</si>
  <si>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</si>
  <si>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</si>
  <si>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</si>
  <si>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</si>
  <si>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</si>
  <si>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</si>
  <si>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</si>
  <si>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</si>
  <si>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</si>
  <si>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</si>
  <si>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</si>
  <si>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</si>
  <si>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</si>
  <si>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</si>
  <si>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</si>
  <si>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</si>
  <si>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</si>
  <si>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</si>
  <si>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</si>
  <si>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</si>
  <si>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</si>
  <si>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</si>
  <si>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</si>
  <si>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</si>
  <si>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</si>
  <si>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</si>
  <si>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</si>
  <si>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</si>
  <si>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</si>
  <si>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</si>
  <si>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</si>
  <si>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</si>
  <si>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</si>
  <si>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</si>
  <si>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</si>
  <si>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</si>
  <si>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</si>
  <si>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</si>
  <si>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</si>
  <si>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</si>
  <si>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</si>
  <si>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</si>
  <si>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</si>
  <si>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</si>
  <si>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</si>
  <si>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</si>
  <si>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</si>
  <si>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</si>
  <si>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</si>
  <si>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</si>
  <si>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</si>
  <si>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</si>
  <si>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</si>
  <si>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</si>
  <si>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</si>
  <si>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</si>
  <si>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</si>
  <si>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</si>
  <si>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</si>
  <si>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</si>
  <si>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</si>
  <si>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</si>
  <si>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</si>
  <si>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</si>
  <si>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</si>
  <si>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</si>
  <si>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</si>
  <si>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</si>
  <si>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</si>
  <si>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</si>
  <si>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</si>
  <si>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</si>
  <si>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</si>
  <si>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</si>
  <si>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</si>
  <si>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</si>
  <si>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</si>
  <si>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</si>
  <si>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</si>
  <si>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</si>
  <si>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</si>
  <si>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</si>
  <si>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</si>
  <si>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</si>
  <si>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</si>
  <si>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</si>
  <si>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</si>
  <si>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</si>
  <si>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</si>
  <si>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</si>
  <si>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</si>
  <si>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</si>
  <si>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</si>
  <si>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</si>
  <si>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</si>
  <si>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</si>
  <si>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</si>
  <si>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</si>
  <si>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</si>
  <si>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</si>
  <si>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</si>
  <si>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</si>
  <si>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</si>
  <si>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</si>
  <si>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</si>
  <si>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</si>
  <si>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</si>
  <si>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</si>
  <si>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</si>
  <si>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</si>
  <si>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</si>
  <si>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</si>
  <si>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</si>
  <si>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</si>
  <si>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</si>
  <si>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</si>
  <si>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</si>
  <si>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</si>
  <si>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</si>
  <si>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</si>
  <si>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</si>
  <si>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</si>
  <si>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</si>
  <si>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</si>
  <si>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</si>
  <si>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</si>
  <si>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</si>
  <si>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</si>
  <si>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</si>
  <si>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</si>
  <si>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</si>
  <si>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</si>
  <si>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</si>
  <si>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</si>
  <si>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</si>
  <si>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</si>
  <si>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</si>
  <si>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</si>
  <si>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</si>
  <si>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</si>
  <si>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</si>
  <si>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</si>
  <si>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</si>
  <si>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</si>
  <si>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</si>
  <si>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</si>
  <si>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</si>
  <si>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</si>
  <si>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</si>
  <si>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</si>
  <si>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</si>
  <si>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</si>
  <si>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</si>
  <si>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</si>
  <si>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</si>
  <si>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</si>
  <si>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</si>
  <si>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</si>
  <si>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</si>
  <si>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</si>
  <si>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</si>
  <si>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</si>
  <si>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</si>
  <si>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</si>
  <si>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</si>
  <si>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</si>
  <si>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</si>
  <si>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</si>
  <si>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</si>
  <si>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</si>
  <si>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</si>
  <si>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</si>
  <si>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</si>
  <si>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</si>
  <si>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</si>
  <si>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</si>
  <si>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</si>
  <si>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</si>
  <si>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</si>
  <si>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</si>
  <si>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</si>
  <si>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</si>
  <si>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</si>
  <si>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</si>
  <si>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</si>
  <si>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</si>
  <si>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</si>
  <si>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</si>
  <si>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</si>
  <si>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</si>
  <si>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</si>
  <si>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</si>
  <si>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</si>
  <si>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</si>
  <si>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</si>
  <si>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</si>
  <si>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</si>
  <si>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</si>
  <si>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</si>
  <si>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</si>
  <si>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</si>
  <si>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</si>
  <si>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</si>
  <si>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</si>
  <si>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</si>
  <si>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</si>
  <si>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</si>
  <si>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</si>
  <si>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</si>
  <si>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</si>
  <si>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</si>
  <si>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</si>
  <si>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</si>
  <si>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</si>
  <si>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</si>
  <si>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</si>
  <si>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</si>
  <si>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</si>
  <si>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</si>
  <si>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</si>
  <si>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</si>
  <si>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</si>
  <si>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</si>
  <si>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</si>
  <si>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</si>
  <si>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</si>
  <si>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</si>
  <si>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</si>
  <si>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</si>
  <si>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</si>
  <si>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</si>
  <si>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</si>
  <si>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</si>
  <si>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</si>
  <si>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</si>
  <si>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</si>
  <si>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</si>
  <si>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</si>
  <si>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</si>
  <si>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</si>
  <si>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</si>
  <si>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</si>
  <si>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</si>
  <si>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</si>
  <si>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</si>
  <si>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</si>
  <si>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</si>
  <si>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</si>
  <si>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</si>
  <si>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</si>
  <si>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</si>
  <si>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</si>
  <si>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</si>
  <si>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</si>
  <si>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</si>
  <si>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</si>
  <si>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</si>
  <si>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</si>
  <si>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</si>
  <si>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</si>
  <si>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</si>
  <si>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</si>
  <si>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</si>
  <si>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</si>
  <si>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</si>
  <si>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</si>
  <si>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</si>
  <si>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</si>
  <si>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</si>
  <si>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</si>
  <si>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</si>
  <si>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</si>
  <si>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</si>
  <si>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</si>
  <si>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</si>
  <si>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</si>
  <si>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</si>
  <si>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</si>
  <si>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</si>
  <si>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</si>
  <si>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</si>
  <si>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</si>
  <si>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</si>
  <si>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</si>
  <si>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</si>
  <si>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</si>
  <si>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</si>
  <si>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</si>
  <si>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</si>
  <si>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</si>
  <si>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</si>
  <si>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</si>
  <si>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</si>
  <si>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</si>
  <si>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</si>
  <si>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</si>
  <si>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</si>
  <si>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</si>
  <si>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</si>
  <si>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</si>
  <si>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</si>
  <si>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</si>
  <si>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</si>
  <si>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</si>
  <si>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</si>
  <si>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</si>
  <si>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</si>
  <si>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</si>
  <si>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</si>
  <si>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</si>
  <si>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</si>
  <si>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</si>
  <si>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</si>
  <si>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</si>
  <si>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</si>
  <si>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</si>
  <si>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</si>
  <si>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</si>
  <si>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</si>
  <si>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</si>
  <si>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</si>
  <si>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</si>
  <si>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</si>
  <si>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</si>
  <si>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</si>
  <si>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</si>
  <si>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</si>
  <si>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</si>
  <si>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</si>
  <si>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</si>
  <si>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</si>
  <si>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</si>
  <si>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</si>
  <si>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</si>
  <si>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</si>
  <si>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</si>
  <si>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</si>
  <si>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</si>
  <si>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</si>
  <si>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</si>
  <si>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</si>
  <si>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</si>
  <si>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</si>
  <si>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</si>
  <si>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</si>
  <si>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</si>
  <si>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</si>
  <si>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</si>
  <si>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</si>
  <si>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</si>
  <si>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</si>
  <si>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</si>
  <si>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</si>
  <si>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</si>
  <si>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</si>
  <si>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</si>
  <si>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</si>
  <si>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</si>
  <si>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</si>
  <si>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</si>
  <si>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</si>
  <si>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</si>
  <si>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</si>
  <si>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</si>
  <si>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</si>
  <si>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</si>
  <si>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</si>
  <si>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</si>
  <si>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</si>
  <si>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</si>
  <si>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</si>
  <si>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</si>
  <si>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</si>
  <si>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</si>
  <si>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</si>
  <si>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</si>
  <si>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</si>
  <si>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</si>
  <si>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</si>
  <si>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</si>
  <si>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</si>
  <si>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</si>
  <si>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</si>
  <si>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</si>
  <si>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</si>
  <si>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</si>
  <si>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</si>
  <si>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</si>
  <si>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</si>
  <si>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</si>
  <si>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</si>
  <si>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</si>
  <si>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</si>
  <si>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</si>
  <si>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</si>
  <si>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</si>
  <si>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</si>
  <si>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</si>
  <si>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</si>
  <si>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</si>
  <si>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</si>
  <si>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</si>
  <si>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</si>
  <si>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</si>
  <si>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</si>
  <si>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</si>
  <si>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</si>
  <si>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</si>
  <si>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</si>
  <si>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</si>
  <si>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</si>
  <si>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</si>
  <si>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</si>
  <si>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</si>
  <si>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</si>
  <si>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</si>
  <si>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</si>
  <si>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</si>
  <si>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</si>
  <si>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</si>
  <si>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</si>
  <si>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</si>
  <si>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</si>
  <si>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</si>
  <si>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</si>
  <si>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</si>
  <si>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</si>
  <si>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</si>
  <si>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</si>
  <si>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</si>
  <si>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</si>
  <si>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</si>
  <si>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</si>
  <si>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</si>
  <si>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</si>
  <si>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</si>
  <si>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</si>
  <si>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</si>
  <si>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</si>
  <si>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</si>
  <si>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</si>
  <si>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</si>
  <si>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</si>
  <si>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</si>
  <si>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</si>
  <si>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</si>
  <si>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</si>
  <si>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</si>
  <si>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</si>
  <si>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</si>
  <si>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</si>
  <si>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</si>
  <si>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</si>
  <si>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</si>
  <si>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</si>
  <si>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</si>
  <si>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</si>
  <si>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</si>
  <si>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</si>
  <si>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</si>
  <si>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</si>
  <si>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</si>
  <si>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</si>
  <si>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</si>
  <si>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</si>
  <si>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</si>
  <si>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</si>
  <si>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</si>
  <si>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</si>
  <si>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</si>
  <si>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</si>
  <si>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</si>
  <si>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</si>
  <si>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</si>
  <si>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</si>
  <si>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</si>
  <si>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</si>
  <si>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</si>
  <si>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</si>
  <si>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</si>
  <si>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</si>
  <si>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</si>
  <si>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</si>
  <si>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</si>
  <si>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</si>
  <si>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</si>
  <si>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</si>
  <si>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</si>
  <si>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</si>
  <si>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</si>
  <si>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</si>
  <si>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</si>
  <si>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</si>
  <si>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</si>
  <si>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</si>
  <si>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</si>
  <si>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</si>
  <si>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</si>
  <si>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</si>
  <si>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</si>
  <si>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</si>
  <si>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</si>
  <si>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</si>
  <si>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</si>
  <si>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</si>
  <si>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</si>
  <si>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</si>
  <si>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</si>
  <si>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</si>
  <si>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</si>
  <si>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</si>
  <si>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</si>
  <si>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</si>
  <si>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</si>
  <si>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</si>
  <si>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</si>
  <si>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</si>
  <si>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</si>
  <si>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</si>
  <si>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</si>
  <si>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</si>
  <si>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</si>
  <si>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</si>
  <si>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</si>
  <si>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</si>
  <si>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</si>
  <si>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</si>
  <si>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</si>
  <si>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</si>
  <si>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</si>
  <si>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</si>
  <si>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</si>
  <si>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</si>
  <si>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</si>
  <si>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</si>
  <si>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</si>
  <si>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</si>
  <si>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</si>
  <si>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</si>
  <si>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</si>
  <si>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</si>
  <si>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</si>
  <si>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</si>
  <si>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</si>
  <si>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</si>
  <si>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</si>
  <si>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</si>
  <si>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</si>
  <si>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</si>
  <si>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</si>
  <si>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</si>
  <si>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</si>
  <si>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</si>
  <si>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</si>
  <si>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</si>
  <si>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</si>
  <si>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</si>
  <si>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</si>
  <si>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</si>
  <si>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</si>
  <si>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</si>
  <si>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</si>
  <si>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</si>
  <si>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</si>
  <si>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</si>
  <si>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</si>
  <si>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</si>
  <si>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</si>
  <si>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</si>
  <si>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</si>
  <si>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</si>
  <si>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</si>
  <si>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</si>
  <si>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</si>
  <si>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</si>
  <si>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</si>
  <si>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</si>
  <si>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</si>
  <si>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</si>
  <si>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</si>
  <si>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</si>
  <si>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</si>
  <si>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</si>
  <si>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</si>
  <si>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</si>
  <si>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</si>
  <si>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</si>
  <si>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</si>
  <si>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</si>
  <si>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</si>
  <si>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</si>
  <si>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</si>
  <si>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</si>
  <si>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</si>
  <si>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</si>
  <si>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</si>
  <si>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</si>
  <si>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</si>
  <si>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</si>
  <si>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</si>
  <si>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</si>
  <si>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</si>
  <si>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</si>
  <si>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</si>
  <si>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</si>
  <si>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</si>
  <si>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</si>
  <si>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</si>
  <si>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</si>
  <si>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</si>
  <si>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</si>
  <si>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</si>
  <si>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</si>
  <si>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</si>
  <si>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</si>
  <si>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</si>
  <si>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</si>
  <si>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</si>
  <si>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</si>
  <si>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</si>
  <si>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</si>
  <si>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</si>
  <si>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</si>
  <si>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</si>
  <si>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</si>
  <si>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</si>
  <si>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</si>
  <si>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</si>
  <si>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</si>
  <si>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</si>
  <si>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</si>
  <si>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</si>
  <si>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</si>
  <si>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</si>
  <si>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</si>
  <si>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</si>
  <si>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</si>
  <si>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</si>
  <si>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</si>
  <si>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</si>
  <si>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</si>
  <si>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</si>
  <si>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</si>
  <si>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</si>
  <si>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</si>
  <si>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</si>
  <si>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</si>
  <si>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</si>
  <si>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</si>
  <si>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</si>
  <si>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</si>
  <si>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</si>
  <si>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</si>
  <si>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</si>
  <si>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</si>
  <si>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</si>
  <si>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</si>
  <si>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</si>
  <si>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</si>
  <si>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</si>
  <si>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</si>
  <si>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</si>
  <si>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</si>
  <si>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</si>
  <si>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</si>
  <si>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</si>
  <si>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</si>
  <si>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</si>
  <si>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</si>
  <si>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</si>
  <si>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</si>
  <si>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</si>
  <si>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</si>
  <si>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</si>
  <si>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</si>
  <si>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</si>
  <si>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</si>
  <si>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</si>
  <si>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</si>
  <si>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</si>
  <si>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</si>
  <si>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</si>
  <si>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</si>
  <si>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</si>
  <si>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</si>
  <si>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</si>
  <si>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</si>
  <si>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</si>
  <si>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</si>
  <si>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</si>
  <si>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</si>
  <si>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</si>
  <si>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</si>
  <si>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</si>
  <si>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</si>
  <si>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</si>
  <si>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</si>
  <si>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</si>
  <si>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</si>
  <si>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</si>
  <si>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</si>
  <si>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</si>
  <si>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</si>
  <si>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</si>
  <si>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</si>
  <si>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</si>
  <si>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</si>
  <si>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</si>
  <si>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</si>
  <si>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</si>
  <si>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</si>
  <si>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</si>
  <si>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</si>
  <si>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</si>
  <si>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</si>
  <si>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</si>
  <si>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</si>
  <si>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</si>
  <si>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</si>
  <si>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</si>
  <si>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</si>
  <si>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</si>
  <si>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</si>
  <si>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</si>
  <si>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</si>
  <si>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</si>
  <si>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</si>
  <si>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</si>
  <si>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</si>
  <si>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</si>
  <si>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</si>
  <si>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</si>
  <si>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</si>
  <si>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</si>
  <si>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</si>
  <si>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</si>
  <si>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</si>
  <si>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</si>
  <si>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</si>
  <si>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</si>
  <si>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</si>
  <si>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</si>
  <si>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</si>
  <si>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</si>
  <si>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</si>
  <si>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</si>
  <si>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</si>
  <si>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</si>
  <si>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</si>
  <si>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</si>
  <si>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</si>
  <si>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</si>
  <si>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</si>
  <si>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</si>
  <si>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</si>
  <si>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</si>
  <si>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</si>
  <si>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</si>
  <si>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</si>
  <si>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</si>
  <si>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</si>
  <si>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</si>
  <si>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</si>
  <si>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</si>
  <si>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</si>
  <si>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</si>
  <si>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</si>
  <si>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</si>
  <si>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</si>
  <si>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</si>
  <si>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</si>
  <si>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</si>
  <si>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</si>
  <si>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</si>
  <si>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</si>
  <si>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</si>
  <si>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</si>
  <si>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</si>
  <si>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</si>
  <si>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</si>
  <si>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</si>
  <si>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</si>
  <si>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</si>
  <si>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</si>
  <si>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</si>
  <si>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</si>
  <si>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</si>
  <si>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</si>
  <si>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</si>
  <si>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</si>
  <si>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</si>
  <si>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</si>
  <si>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</si>
  <si>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</si>
  <si>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</si>
  <si>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</si>
  <si>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</si>
  <si>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</si>
  <si>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</si>
  <si>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</si>
  <si>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</si>
  <si>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</si>
  <si>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</si>
  <si>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</si>
  <si>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</si>
  <si>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Recolha de dormentes</t>
  </si>
  <si>
    <t>MC1 as 08:53</t>
  </si>
  <si>
    <t>Avaria na loco 9206</t>
  </si>
  <si>
    <t>Fredson</t>
  </si>
  <si>
    <t>Inspeção de via P1 - PGS a POA</t>
  </si>
  <si>
    <t>MC1 as 09:49 - Licença 09:53h</t>
  </si>
  <si>
    <t>Antonio Bezerra</t>
  </si>
  <si>
    <t>Manutenção de AMV</t>
  </si>
  <si>
    <t>MC1 as 09:08h - Licença as 09:17h</t>
  </si>
  <si>
    <t>MC1 as 07:30 - Licença as 07:41h</t>
  </si>
  <si>
    <t xml:space="preserve">Troca de dormentes </t>
  </si>
  <si>
    <t>Cancelado - carretinha avariada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</si>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</sst>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" tableBorderDxfId="1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3"/>
    <tableColumn id="8" xr3:uid="{69D5AC3B-4F64-4F8F-AD2A-0AD158918DDD}" name="CORRELATO" dataDxfId="1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ySplit="5" topLeftCell="BK201" activePane="bottomRight" state="frozen"/>
      <selection pane="bottomRight" activeCell="BP466" sqref="BP46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/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1</v>
      </c>
      <c r="BI450" s="178"/>
      <c r="BJ450" s="336" t="s">
        <v>1888</v>
      </c>
      <c r="BK450" s="336" t="s">
        <v>1888</v>
      </c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1889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1890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/>
      <c r="AF453" s="171"/>
      <c r="AG453" s="171"/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1891</v>
      </c>
      <c r="BK453" s="179" t="s">
        <v>1892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1893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/>
      <c r="AS455" s="284"/>
      <c r="AT455" s="284"/>
      <c r="AU455" s="285"/>
      <c r="AV455" s="285"/>
      <c r="AW455" s="285"/>
      <c r="AX455" s="175"/>
      <c r="AY455" s="288">
        <f t="shared" si="10"/>
        <v>0</v>
      </c>
      <c r="AZ455" s="156"/>
      <c r="BA455" s="176"/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1</v>
      </c>
      <c r="BI455" s="178"/>
      <c r="BJ455" s="336" t="s">
        <v>1894</v>
      </c>
      <c r="BK455" s="179" t="s">
        <v>1895</v>
      </c>
      <c r="BL455" s="177"/>
      <c r="BM455" s="173"/>
      <c r="BN455" s="173"/>
      <c r="BO455" s="203"/>
      <c r="BP455" s="179"/>
      <c r="BQ455" s="12" t="str">
        <f t="shared" si="11"/>
        <v>Produção e Intervalo</v>
      </c>
      <c r="BR455" s="18">
        <f t="shared" si="12"/>
        <v>0</v>
      </c>
      <c r="BS455" s="18">
        <f t="shared" si="13"/>
        <v>0</v>
      </c>
      <c r="BT455" s="212" t="str">
        <f>IF(BN455="","",SUBSTITUTE(BM455," ","")&amp;SUBSTITUTE(BN455," ",""))</f>
        <v/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/>
      <c r="AS457" s="284"/>
      <c r="AT457" s="284"/>
      <c r="AU457" s="285"/>
      <c r="AV457" s="285"/>
      <c r="AW457" s="285"/>
      <c r="AX457" s="175"/>
      <c r="AY457" s="288">
        <f t="shared" si="10"/>
        <v>0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1</v>
      </c>
      <c r="BI457" s="178"/>
      <c r="BJ457" s="336" t="s">
        <v>1896</v>
      </c>
      <c r="BK457" s="179"/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1897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/>
      <c r="AS458" s="284"/>
      <c r="AT458" s="284"/>
      <c r="AU458" s="285"/>
      <c r="AV458" s="285"/>
      <c r="AW458" s="285"/>
      <c r="AX458" s="175"/>
      <c r="AY458" s="288">
        <f t="shared" si="10"/>
        <v>0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1</v>
      </c>
      <c r="BI458" s="178"/>
      <c r="BJ458" s="336" t="s">
        <v>1898</v>
      </c>
      <c r="BK458" s="179"/>
      <c r="BL458" s="177"/>
      <c r="BM458" s="173"/>
      <c r="BN458" s="173"/>
      <c r="BO458" s="203"/>
      <c r="BP458" s="179"/>
      <c r="BQ458" s="12" t="str">
        <f t="shared" si="11"/>
        <v>Produção e Intervalo</v>
      </c>
      <c r="BR458" s="18">
        <f t="shared" si="12"/>
        <v>0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36" t="s">
        <v>1899</v>
      </c>
      <c r="BK460" s="336" t="s">
        <v>1899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1900</v>
      </c>
      <c r="W462" s="335" t="s">
        <v>1901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/>
      <c r="AS462" s="284"/>
      <c r="AT462" s="284"/>
      <c r="AU462" s="285"/>
      <c r="AV462" s="285"/>
      <c r="AW462" s="285"/>
      <c r="AX462" s="175"/>
      <c r="AY462" s="288">
        <f t="shared" si="10"/>
        <v>0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1</v>
      </c>
      <c r="BI462" s="178"/>
      <c r="BJ462" s="336" t="s">
        <v>1902</v>
      </c>
      <c r="BK462" s="179"/>
      <c r="BL462" s="177"/>
      <c r="BM462" s="173"/>
      <c r="BN462" s="173"/>
      <c r="BO462" s="203"/>
      <c r="BP462" s="179"/>
      <c r="BQ462" s="12" t="str">
        <f t="shared" si="11"/>
        <v>Produção e Intervalo</v>
      </c>
      <c r="BR462" s="18">
        <f t="shared" si="12"/>
        <v>0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1903</v>
      </c>
      <c r="W464" s="335" t="s">
        <v>1904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/>
      <c r="AS464" s="284"/>
      <c r="AT464" s="284"/>
      <c r="AU464" s="285"/>
      <c r="AV464" s="285"/>
      <c r="AW464" s="285"/>
      <c r="AX464" s="175"/>
      <c r="AY464" s="288">
        <f t="shared" si="10"/>
        <v>0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1</v>
      </c>
      <c r="BI464" s="178"/>
      <c r="BJ464" s="336" t="s">
        <v>1905</v>
      </c>
      <c r="BK464" s="179"/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/>
      <c r="AS465" s="284"/>
      <c r="AT465" s="284"/>
      <c r="AU465" s="285"/>
      <c r="AV465" s="285"/>
      <c r="AW465" s="285"/>
      <c r="AX465" s="175"/>
      <c r="AY465" s="288">
        <f t="shared" si="10"/>
        <v>0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1</v>
      </c>
      <c r="BI465" s="178"/>
      <c r="BJ465" s="336" t="s">
        <v>1906</v>
      </c>
      <c r="BK465" s="179"/>
      <c r="BL465" s="177"/>
      <c r="BM465" s="173"/>
      <c r="BN465" s="173"/>
      <c r="BO465" s="203"/>
      <c r="BP465" s="179"/>
      <c r="BQ465" s="12" t="str">
        <f t="shared" si="11"/>
        <v>Produção e Intervalo</v>
      </c>
      <c r="BR465" s="18">
        <f t="shared" si="12"/>
        <v>0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1907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36" t="s">
        <v>1908</v>
      </c>
      <c r="BK466" s="336" t="s">
        <v>1908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/>
      </c>
      <c r="B469" s="162"/>
      <c r="C469" s="8" t="str">
        <f>IF(BS_CONTROLE[[#This Row],[DATA]]="","",WEEKNUM(BS_CONTROLE[[#This Row],[DATA]]))</f>
        <v/>
      </c>
      <c r="D469" s="51"/>
      <c r="E469" s="289">
        <v>570</v>
      </c>
      <c r="F469" s="156"/>
      <c r="G469" s="154" t="str">
        <f>IF(D469="","*",VLOOKUP(F469,BS_ATIVIDADE[#All],3,FALSE))</f>
        <v>*</v>
      </c>
      <c r="H469" s="158"/>
      <c r="I469" s="158"/>
      <c r="J469" s="219"/>
      <c r="K469" s="219"/>
      <c r="L469" s="171"/>
      <c r="M469" s="19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9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8"/>
      <c r="P469" s="158"/>
      <c r="Q469" s="171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55" t="str">
        <f>IFERROR(_xlfn.XLOOKUP(J469, BASE_MAPA!$E$2:$E$359, BASE_MAPA!$J$2:$J$359), "ERRO")</f>
        <v>ERRO</v>
      </c>
      <c r="V469" s="282"/>
      <c r="W469" s="335"/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3" t="str">
        <f>IF(BS_CONTROLE[[#This Row],[Local - Partida]]=0, "-", BS_CONTROLE[[#This Row],[Local - Partida]])</f>
        <v>-</v>
      </c>
      <c r="AL469" s="283" t="str">
        <f>IF(BS_CONTROLE[[#This Row],[Local - Encerramento]]=0, "-", BS_CONTROLE[[#This Row],[Local - Encerramento]])</f>
        <v>-</v>
      </c>
      <c r="AM469" s="283" t="str">
        <f>IF(BS_CONTROLE[[#This Row],[Entre - Estações]]=0, "-", BS_CONTROLE[[#This Row],[Entre - Estações]])</f>
        <v>-</v>
      </c>
      <c r="AN469" s="283" t="str">
        <f>IF(BS_CONTROLE[[#This Row],[SB]]=0, "-", BS_CONTROLE[[#This Row],[SB]])</f>
        <v>-</v>
      </c>
      <c r="AO469" s="267" t="str">
        <f>IF(BS_CONTROLE[[#This Row],[SUB]]=0, "-", BS_CONTROLE[[#This Row],[SUB]])</f>
        <v>-</v>
      </c>
      <c r="AP469" s="268" t="str">
        <f>IF(BS_CONTROLE[[#This Row],[KM - Inicio]]=0, "-", BS_CONTROLE[[#This Row],[KM - Inicio]])</f>
        <v>-</v>
      </c>
      <c r="AQ469" s="268" t="str">
        <f>IF(BS_CONTROLE[[#This Row],[KM - Fim]]=0, "-", BS_CONTROLE[[#This Row],[KM - Fim]])</f>
        <v>-</v>
      </c>
      <c r="AR469" s="284"/>
      <c r="AS469" s="284"/>
      <c r="AT469" s="284"/>
      <c r="AU469" s="285"/>
      <c r="AV469" s="285"/>
      <c r="AW469" s="285"/>
      <c r="AX469" s="175"/>
      <c r="AY469" s="288" t="str">
        <f t="shared" si="10"/>
        <v>*</v>
      </c>
      <c r="AZ469" s="156"/>
      <c r="BA469" s="176"/>
      <c r="BB469" s="172" t="str">
        <f>IFERROR(_xlfn.XLOOKUP(AI469, BS_ATIVIDADE[ATIVIDADE],BS_ATIVIDADE[UNIDADE] ), "*")</f>
        <v>*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57" t="str">
        <f>IFERROR(_xlfn.XLOOKUP(AO469, BASE_MAPA!$E$2:$E$359, BASE_MAPA!$J$2:$J$359), "ERRO")</f>
        <v>ERRO</v>
      </c>
      <c r="BF469" s="269" t="str">
        <f>IF(BS_CONTROLE[[#This Row],[Responsavel pelo boletim]]=0, "-", BS_CONTROLE[[#This Row],[Responsavel pelo boletim]])</f>
        <v>-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Aderente</v>
      </c>
      <c r="BR469" s="18" t="str">
        <f t="shared" si="12"/>
        <v>*</v>
      </c>
      <c r="BS469" s="18" t="str">
        <f t="shared" si="13"/>
        <v>*</v>
      </c>
      <c r="BT469" s="212" t="str">
        <f>IF(BN469="","",SUBSTITUTE(BM469," ","")&amp;SUBSTITUTE(BN469," ",""))</f>
        <v/>
      </c>
    </row>
    <row r="470" spans="1:72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>
      <c r="A471" s="161" t="str">
        <f>D471&amp;B471</f>
        <v/>
      </c>
      <c r="B471" s="162"/>
      <c r="C471" s="8" t="str">
        <f>IF(BS_CONTROLE[[#This Row],[DATA]]="","",WEEKNUM(BS_CONTROLE[[#This Row],[DATA]]))</f>
        <v/>
      </c>
      <c r="D471" s="51"/>
      <c r="E471" s="289">
        <v>572</v>
      </c>
      <c r="F471" s="156"/>
      <c r="G471" s="154" t="str">
        <f>IF(D471="","*",VLOOKUP(F471,BS_ATIVIDADE[#All],3,FALSE))</f>
        <v>*</v>
      </c>
      <c r="H471" s="158"/>
      <c r="I471" s="158"/>
      <c r="J471" s="219"/>
      <c r="K471" s="219"/>
      <c r="L471" s="171"/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8"/>
      <c r="P471" s="158"/>
      <c r="Q471" s="171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55" t="str">
        <f>IFERROR(_xlfn.XLOOKUP(J471, BASE_MAPA!$E$2:$E$359, BASE_MAPA!$J$2:$J$359), "ERRO")</f>
        <v>ERRO</v>
      </c>
      <c r="V471" s="282"/>
      <c r="W471" s="335"/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-</v>
      </c>
      <c r="AN471" s="283" t="str">
        <f>IF(BS_CONTROLE[[#This Row],[SB]]=0, "-", BS_CONTROLE[[#This Row],[SB]])</f>
        <v>-</v>
      </c>
      <c r="AO471" s="267" t="str">
        <f>IF(BS_CONTROLE[[#This Row],[SUB]]=0, "-", BS_CONTROLE[[#This Row],[SUB]])</f>
        <v>-</v>
      </c>
      <c r="AP471" s="268" t="str">
        <f>IF(BS_CONTROLE[[#This Row],[KM - Inicio]]=0, "-", BS_CONTROLE[[#This Row],[KM - Inicio]])</f>
        <v>-</v>
      </c>
      <c r="AQ471" s="268" t="str">
        <f>IF(BS_CONTROLE[[#This Row],[KM - Fim]]=0, "-", BS_CONTROLE[[#This Row],[KM - Fim]])</f>
        <v>-</v>
      </c>
      <c r="AR471" s="284"/>
      <c r="AS471" s="284"/>
      <c r="AT471" s="284"/>
      <c r="AU471" s="285"/>
      <c r="AV471" s="285"/>
      <c r="AW471" s="285"/>
      <c r="AX471" s="175"/>
      <c r="AY471" s="288" t="str">
        <f t="shared" si="10"/>
        <v>*</v>
      </c>
      <c r="AZ471" s="156"/>
      <c r="BA471" s="176"/>
      <c r="BB471" s="172" t="str">
        <f>IFERROR(_xlfn.XLOOKUP(AI471, BS_ATIVIDADE[ATIVIDADE],BS_ATIVIDADE[UNIDADE] ), "*")</f>
        <v>*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57" t="str">
        <f>IFERROR(_xlfn.XLOOKUP(AO471, BASE_MAPA!$E$2:$E$359, BASE_MAPA!$J$2:$J$359), "ERRO")</f>
        <v>ERRO</v>
      </c>
      <c r="BF471" s="269" t="str">
        <f>IF(BS_CONTROLE[[#This Row],[Responsavel pelo boletim]]=0, "-", BS_CONTROLE[[#This Row],[Responsavel pelo boletim]])</f>
        <v>-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Aderente</v>
      </c>
      <c r="BR471" s="18" t="str">
        <f t="shared" si="12"/>
        <v>*</v>
      </c>
      <c r="BS471" s="18" t="str">
        <f t="shared" si="13"/>
        <v>*</v>
      </c>
      <c r="BT471" s="212" t="str">
        <f>IF(BN471="","",SUBSTITUTE(BM471," ","")&amp;SUBSTITUTE(BN471," ",""))</f>
        <v/>
      </c>
    </row>
    <row r="472" spans="1:72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>
      <c r="A473" s="161" t="str">
        <f>D473&amp;B473</f>
        <v/>
      </c>
      <c r="B473" s="162"/>
      <c r="C473" s="8" t="str">
        <f>IF(BS_CONTROLE[[#This Row],[DATA]]="","",WEEKNUM(BS_CONTROLE[[#This Row],[DATA]]))</f>
        <v/>
      </c>
      <c r="D473" s="51"/>
      <c r="E473" s="289">
        <v>574</v>
      </c>
      <c r="F473" s="156"/>
      <c r="G473" s="154" t="str">
        <f>IF(D473="","*",VLOOKUP(F473,BS_ATIVIDADE[#All],3,FALSE))</f>
        <v>*</v>
      </c>
      <c r="H473" s="158"/>
      <c r="I473" s="158"/>
      <c r="J473" s="219"/>
      <c r="K473" s="219"/>
      <c r="L473" s="171"/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8"/>
      <c r="P473" s="158"/>
      <c r="Q473" s="171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55" t="str">
        <f>IFERROR(_xlfn.XLOOKUP(J473, BASE_MAPA!$E$2:$E$359, BASE_MAPA!$J$2:$J$359), "ERRO")</f>
        <v>ERRO</v>
      </c>
      <c r="V473" s="282"/>
      <c r="W473" s="335"/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3" t="str">
        <f>IF(BS_CONTROLE[[#This Row],[Local - Partida]]=0, "-", BS_CONTROLE[[#This Row],[Local - Partida]])</f>
        <v>-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-</v>
      </c>
      <c r="AN473" s="283" t="str">
        <f>IF(BS_CONTROLE[[#This Row],[SB]]=0, "-", BS_CONTROLE[[#This Row],[SB]])</f>
        <v>-</v>
      </c>
      <c r="AO473" s="267" t="str">
        <f>IF(BS_CONTROLE[[#This Row],[SUB]]=0, "-", BS_CONTROLE[[#This Row],[SUB]])</f>
        <v>-</v>
      </c>
      <c r="AP473" s="268" t="str">
        <f>IF(BS_CONTROLE[[#This Row],[KM - Inicio]]=0, "-", BS_CONTROLE[[#This Row],[KM - Inicio]])</f>
        <v>-</v>
      </c>
      <c r="AQ473" s="268" t="str">
        <f>IF(BS_CONTROLE[[#This Row],[KM - Fim]]=0, "-", BS_CONTROLE[[#This Row],[KM - Fim]])</f>
        <v>-</v>
      </c>
      <c r="AR473" s="284"/>
      <c r="AS473" s="284"/>
      <c r="AT473" s="284"/>
      <c r="AU473" s="285"/>
      <c r="AV473" s="285"/>
      <c r="AW473" s="285"/>
      <c r="AX473" s="175"/>
      <c r="AY473" s="288" t="str">
        <f t="shared" si="10"/>
        <v>*</v>
      </c>
      <c r="AZ473" s="156"/>
      <c r="BA473" s="176"/>
      <c r="BB473" s="172" t="str">
        <f>IFERROR(_xlfn.XLOOKUP(AI473, BS_ATIVIDADE[ATIVIDADE],BS_ATIVIDADE[UNIDADE] ), "*")</f>
        <v>*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57" t="str">
        <f>IFERROR(_xlfn.XLOOKUP(AO473, BASE_MAPA!$E$2:$E$359, BASE_MAPA!$J$2:$J$359), "ERRO")</f>
        <v>ERRO</v>
      </c>
      <c r="BF473" s="269" t="str">
        <f>IF(BS_CONTROLE[[#This Row],[Responsavel pelo boletim]]=0, "-", BS_CONTROLE[[#This Row],[Responsavel pelo boletim]])</f>
        <v>-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Aderente</v>
      </c>
      <c r="BR473" s="18" t="str">
        <f t="shared" si="12"/>
        <v>*</v>
      </c>
      <c r="BS473" s="18" t="str">
        <f t="shared" si="13"/>
        <v>*</v>
      </c>
      <c r="BT473" s="212" t="str">
        <f>IF(BN473="","",SUBSTITUTE(BM473," ","")&amp;SUBSTITUTE(BN473," ",""))</f>
        <v/>
      </c>
    </row>
    <row r="474" spans="1:72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575</v>
      </c>
      <c r="F474" s="15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576</v>
      </c>
      <c r="F475" s="15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5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5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579</v>
      </c>
      <c r="F478" s="15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5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90">
        <v>581</v>
      </c>
      <c r="F480" s="15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584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586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154" t="str">
        <f>IF(D497="","*",VLOOKUP(F497,BS_ATIVIDADE[#All],3,FALSE))</f>
        <v>*</v>
      </c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>
      <c r="A506" s="161" t="str">
        <f t="shared" si="14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507" spans="1:71">
      <c r="A507" s="161" t="str">
        <f t="shared" si="14"/>
        <v/>
      </c>
      <c r="B507" s="162"/>
      <c r="C507" s="338"/>
      <c r="D507" s="339"/>
      <c r="E507" s="340"/>
      <c r="F507" s="271"/>
      <c r="G507" s="341"/>
      <c r="H507" s="342"/>
      <c r="I507" s="342"/>
      <c r="J507" s="343"/>
      <c r="K507" s="343"/>
      <c r="L507" s="344"/>
      <c r="M507" s="343"/>
      <c r="N507" s="345"/>
      <c r="O507" s="342"/>
      <c r="P507" s="342"/>
      <c r="Q507" s="344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47"/>
      <c r="W507" s="348"/>
      <c r="X507" s="339"/>
      <c r="Y507" s="349"/>
      <c r="Z507" s="349"/>
      <c r="AA507" s="344"/>
      <c r="AB507" s="271"/>
      <c r="AC507" s="271"/>
      <c r="AD507" s="342"/>
      <c r="AE507" s="344"/>
      <c r="AF507" s="344"/>
      <c r="AG507" s="344"/>
      <c r="AH507" s="350"/>
      <c r="AI507" s="351"/>
      <c r="AJ507" s="341"/>
      <c r="AK507" s="352"/>
      <c r="AL507" s="352"/>
      <c r="AM507" s="352"/>
      <c r="AN507" s="352"/>
      <c r="AO507" s="353"/>
      <c r="AP507" s="354"/>
      <c r="AQ507" s="354"/>
      <c r="AR507" s="355"/>
      <c r="AS507" s="355"/>
      <c r="AT507" s="355"/>
      <c r="AU507" s="356"/>
      <c r="AV507" s="356"/>
      <c r="AW507" s="356"/>
      <c r="AX507" s="357"/>
      <c r="AY507" s="358"/>
      <c r="AZ507" s="271"/>
      <c r="BA507" s="369"/>
      <c r="BB507" s="346"/>
      <c r="BC507" s="359"/>
      <c r="BD507" s="359"/>
      <c r="BE507" s="360"/>
      <c r="BF507" s="361"/>
      <c r="BG507" s="362"/>
      <c r="BH507" s="363"/>
      <c r="BI507" s="363"/>
      <c r="BJ507" s="364"/>
      <c r="BK507" s="365"/>
      <c r="BL507" s="362"/>
      <c r="BM507" s="349"/>
      <c r="BN507" s="349"/>
      <c r="BO507" s="366"/>
      <c r="BP507" s="365"/>
      <c r="BQ507" s="367"/>
      <c r="BR507" s="368"/>
      <c r="BS507" s="368"/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8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7 AY6:AY507 BE6:BE507">
    <cfRule type="cellIs" dxfId="151" priority="18455" operator="equal">
      <formula>"ERRO"</formula>
    </cfRule>
  </conditionalFormatting>
  <conditionalFormatting sqref="X4 Y1:Z368 Y369:Y446">
    <cfRule type="cellIs" dxfId="150" priority="18444" operator="equal">
      <formula>"OPORTUNIDADE"</formula>
    </cfRule>
  </conditionalFormatting>
  <conditionalFormatting sqref="AZ6:AZ416">
    <cfRule type="expression" dxfId="149" priority="18439">
      <formula>$BU6=1</formula>
    </cfRule>
  </conditionalFormatting>
  <conditionalFormatting sqref="BQ6:BQ507">
    <cfRule type="cellIs" dxfId="148" priority="18450" operator="equal">
      <formula>"Produção e Intervalo"</formula>
    </cfRule>
    <cfRule type="cellIs" dxfId="147" priority="18451" operator="equal">
      <formula>"Aderente"</formula>
    </cfRule>
    <cfRule type="cellIs" dxfId="146" priority="18452" operator="equal">
      <formula>"Intervalo"</formula>
    </cfRule>
    <cfRule type="cellIs" dxfId="145" priority="18453" operator="equal">
      <formula>"Produção"</formula>
    </cfRule>
    <cfRule type="cellIs" dxfId="144" priority="18454" operator="equal">
      <formula>"ERRO"</formula>
    </cfRule>
  </conditionalFormatting>
  <conditionalFormatting sqref="BR6:BS507">
    <cfRule type="cellIs" dxfId="143" priority="18432" operator="equal">
      <formula>"*"</formula>
    </cfRule>
    <cfRule type="cellIs" dxfId="142" priority="18433" operator="greaterThanOrEqual">
      <formula>1</formula>
    </cfRule>
    <cfRule type="cellIs" dxfId="141" priority="18434" operator="lessThan">
      <formula>1</formula>
    </cfRule>
  </conditionalFormatting>
  <conditionalFormatting sqref="Y6:Z368 X370:X416 X418 X420 Y369:Y44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X370:X416 X418 X420">
    <cfRule type="cellIs" dxfId="138" priority="18379" operator="equal">
      <formula>"OPORTUNIDADE"</formula>
    </cfRule>
  </conditionalFormatting>
  <conditionalFormatting sqref="Z369:Z416">
    <cfRule type="cellIs" dxfId="137" priority="18377" operator="equal">
      <formula>"NÃO"</formula>
    </cfRule>
    <cfRule type="cellIs" dxfId="136" priority="18378" operator="equal">
      <formula>"SIM"</formula>
    </cfRule>
  </conditionalFormatting>
  <conditionalFormatting sqref="Z369:Z416">
    <cfRule type="cellIs" dxfId="135" priority="18376" operator="equal">
      <formula>"OPORTUNIDADE"</formula>
    </cfRule>
  </conditionalFormatting>
  <conditionalFormatting sqref="Y1048483:Y1048576">
    <cfRule type="cellIs" dxfId="134" priority="18261" operator="equal">
      <formula>"OPORTUNIDADE"</formula>
    </cfRule>
  </conditionalFormatting>
  <conditionalFormatting sqref="Y1048483:Y1048576">
    <cfRule type="cellIs" dxfId="133" priority="18259" operator="equal">
      <formula>"NÃO"</formula>
    </cfRule>
    <cfRule type="cellIs" dxfId="132" priority="18260" operator="equal">
      <formula>"SIM"</formula>
    </cfRule>
  </conditionalFormatting>
  <conditionalFormatting sqref="Z417:Z444">
    <cfRule type="cellIs" dxfId="131" priority="17996" operator="equal">
      <formula>"OPORTUNIDADE"</formula>
    </cfRule>
  </conditionalFormatting>
  <conditionalFormatting sqref="Z417:Z444">
    <cfRule type="cellIs" dxfId="130" priority="17994" operator="equal">
      <formula>"NÃO"</formula>
    </cfRule>
    <cfRule type="cellIs" dxfId="129" priority="17995" operator="equal">
      <formula>"SIM"</formula>
    </cfRule>
  </conditionalFormatting>
  <conditionalFormatting sqref="Z443">
    <cfRule type="cellIs" dxfId="128" priority="17979" operator="equal">
      <formula>"NÃO"</formula>
    </cfRule>
    <cfRule type="cellIs" dxfId="127" priority="17980" operator="equal">
      <formula>"SIM"</formula>
    </cfRule>
  </conditionalFormatting>
  <conditionalFormatting sqref="Z443">
    <cfRule type="cellIs" dxfId="126" priority="17978" operator="equal">
      <formula>"OPORTUNIDADE"</formula>
    </cfRule>
  </conditionalFormatting>
  <conditionalFormatting sqref="BI443">
    <cfRule type="iconSet" priority="17987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88">
      <iconSet showValue="0">
        <cfvo type="percent" val="0"/>
        <cfvo type="num" val="1"/>
        <cfvo type="num" val="1" gte="0"/>
      </iconSet>
    </cfRule>
    <cfRule type="iconSet" priority="17989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5" priority="18598">
      <formula>$BU386=1</formula>
    </cfRule>
  </conditionalFormatting>
  <conditionalFormatting sqref="AZ419:AZ443">
    <cfRule type="expression" dxfId="124" priority="18758">
      <formula>$BU391=1</formula>
    </cfRule>
  </conditionalFormatting>
  <conditionalFormatting sqref="BI417:BI442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1">
      <iconSet showValue="0">
        <cfvo type="percent" val="0"/>
        <cfvo type="num" val="1"/>
        <cfvo type="num" val="1" gte="0"/>
      </iconSet>
    </cfRule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 BK450 BK460 BK466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9 BK461:BK465 BK467:BK507">
    <cfRule type="iconSet" priority="2065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8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8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4">
      <iconSet showValue="0">
        <cfvo type="percent" val="0"/>
        <cfvo type="num" val="1"/>
        <cfvo type="num" val="1" gte="0"/>
      </iconSet>
    </cfRule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3" priority="18" operator="equal">
      <formula>"OPORTUNIDADE"</formula>
    </cfRule>
  </conditionalFormatting>
  <conditionalFormatting sqref="Y464:Y466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0">
    <cfRule type="cellIs" dxfId="120" priority="15" operator="equal">
      <formula>"OPORTUNIDADE"</formula>
    </cfRule>
  </conditionalFormatting>
  <conditionalFormatting sqref="Y450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3">
    <cfRule type="cellIs" dxfId="117" priority="12" operator="equal">
      <formula>"OPORTUNIDADE"</formula>
    </cfRule>
  </conditionalFormatting>
  <conditionalFormatting sqref="Y453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8">
    <cfRule type="cellIs" dxfId="114" priority="9" operator="equal">
      <formula>"OPORTUNIDADE"</formula>
    </cfRule>
  </conditionalFormatting>
  <conditionalFormatting sqref="Y458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57 Y455">
    <cfRule type="cellIs" dxfId="111" priority="6" operator="equal">
      <formula>"OPORTUNIDADE"</formula>
    </cfRule>
  </conditionalFormatting>
  <conditionalFormatting sqref="Y457 Y455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62 Y460">
    <cfRule type="cellIs" dxfId="108" priority="3" operator="equal">
      <formula>"OPORTUNIDADE"</formula>
    </cfRule>
  </conditionalFormatting>
  <conditionalFormatting sqref="Y462 Y460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6:F468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 Y464:Y466 Y450 Y453 Y457:Y458 Y455 Y460 Y462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1909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1910</v>
      </c>
      <c r="E3" s="291" t="s">
        <v>1911</v>
      </c>
      <c r="F3" s="291" t="s">
        <v>1912</v>
      </c>
      <c r="G3" s="291" t="s">
        <v>1913</v>
      </c>
      <c r="H3" s="291" t="s">
        <v>1914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1915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1916</v>
      </c>
      <c r="G10" s="292" t="s">
        <v>1917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1918</v>
      </c>
      <c r="G11" s="292" t="s">
        <v>1919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1920</v>
      </c>
      <c r="G12" s="292" t="s">
        <v>1919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1921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1922</v>
      </c>
      <c r="C4" s="296" t="s">
        <v>1923</v>
      </c>
      <c r="D4" s="296" t="s">
        <v>1924</v>
      </c>
      <c r="E4" s="296" t="s">
        <v>1925</v>
      </c>
      <c r="F4" s="296" t="s">
        <v>7</v>
      </c>
      <c r="G4" s="296" t="s">
        <v>1926</v>
      </c>
      <c r="H4" s="181"/>
    </row>
    <row r="5" spans="1:8">
      <c r="A5" s="181"/>
      <c r="B5" s="297" t="s">
        <v>1927</v>
      </c>
      <c r="C5" s="297">
        <v>309525</v>
      </c>
      <c r="D5" s="297" t="s">
        <v>1928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1929</v>
      </c>
      <c r="C6" s="297">
        <v>257410</v>
      </c>
      <c r="D6" s="297" t="s">
        <v>1930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1931</v>
      </c>
      <c r="C7" s="297">
        <v>256875</v>
      </c>
      <c r="D7" s="297" t="s">
        <v>1932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1933</v>
      </c>
      <c r="C8" s="297">
        <v>257278</v>
      </c>
      <c r="D8" s="297" t="s">
        <v>1934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1935</v>
      </c>
      <c r="C9" s="297">
        <v>261794</v>
      </c>
      <c r="D9" s="297" t="s">
        <v>1936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1937</v>
      </c>
      <c r="C10" s="297">
        <v>257033</v>
      </c>
      <c r="D10" s="297" t="s">
        <v>1938</v>
      </c>
      <c r="E10" s="297" t="s">
        <v>838</v>
      </c>
      <c r="F10" s="297" t="s">
        <v>194</v>
      </c>
      <c r="G10" s="297" t="s">
        <v>1939</v>
      </c>
      <c r="H10" s="181"/>
    </row>
    <row r="11" spans="1:8">
      <c r="A11" s="181"/>
      <c r="B11" s="297" t="s">
        <v>1940</v>
      </c>
      <c r="C11" s="297">
        <v>396578</v>
      </c>
      <c r="D11" s="297" t="s">
        <v>1941</v>
      </c>
      <c r="E11" s="297" t="s">
        <v>838</v>
      </c>
      <c r="F11" s="297" t="s">
        <v>194</v>
      </c>
      <c r="G11" s="297" t="s">
        <v>1939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A447" sqref="A447:U46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1942</v>
      </c>
      <c r="W1" s="406"/>
      <c r="X1" s="406"/>
      <c r="Y1" s="103"/>
    </row>
    <row r="2" spans="1:25" s="100" customFormat="1" ht="11.25" customHeight="1">
      <c r="A2" s="104" t="s">
        <v>1943</v>
      </c>
      <c r="B2" s="104" t="s">
        <v>1944</v>
      </c>
      <c r="C2" s="104" t="s">
        <v>605</v>
      </c>
      <c r="D2" s="105" t="s">
        <v>1178</v>
      </c>
      <c r="E2" s="105" t="s">
        <v>1179</v>
      </c>
      <c r="F2" s="105" t="s">
        <v>1945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1946</v>
      </c>
      <c r="U2" s="107" t="s">
        <v>1181</v>
      </c>
      <c r="V2" s="102">
        <f ca="1">TODAY()-1</f>
        <v>46049</v>
      </c>
      <c r="W2" s="102">
        <f ca="1">V2-1</f>
        <v>46048</v>
      </c>
      <c r="X2" s="102">
        <f ca="1">W2-1</f>
        <v>46047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800</v>
      </c>
      <c r="W7" s="111">
        <f ca="1">_xlfn.XLOOKUP(G7&amp;$W$2,BS_CONTROLE[CHAVE],BS_CONTROLE[Quantidade_11],"-")</f>
        <v>4703</v>
      </c>
      <c r="X7" s="111">
        <f ca="1">_xlfn.XLOOKUP(G7&amp;$X$2,BS_CONTROLE[CHAVE],BS_CONTROLE[Quantidade_11],"-")</f>
        <v>1353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27</v>
      </c>
      <c r="W9" s="111">
        <f ca="1">_xlfn.XLOOKUP(G9&amp;$W$2,BS_CONTROLE[CHAVE],BS_CONTROLE[Quantidade_11],"-")</f>
        <v>0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800</v>
      </c>
      <c r="W10" s="111">
        <f ca="1">_xlfn.XLOOKUP(G10&amp;$W$2,BS_CONTROLE[CHAVE],BS_CONTROLE[Quantidade_11],"-")</f>
        <v>4703</v>
      </c>
      <c r="X10" s="111">
        <f ca="1">_xlfn.XLOOKUP(G10&amp;$X$2,BS_CONTROLE[CHAVE],BS_CONTROLE[Quantidade_11],"-")</f>
        <v>1353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624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27</v>
      </c>
      <c r="W16" s="111">
        <f ca="1">_xlfn.XLOOKUP(G16&amp;$W$2,BS_CONTROLE[CHAVE],BS_CONTROLE[Quantidade_11],"-")</f>
        <v>0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800</v>
      </c>
      <c r="W18" s="111">
        <f ca="1">_xlfn.XLOOKUP(G18&amp;$W$2,BS_CONTROLE[CHAVE],BS_CONTROLE[Quantidade_11],"-")</f>
        <v>4703</v>
      </c>
      <c r="X18" s="111">
        <f ca="1">_xlfn.XLOOKUP(G18&amp;$X$2,BS_CONTROLE[CHAVE],BS_CONTROLE[Quantidade_11],"-")</f>
        <v>1353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624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800</v>
      </c>
      <c r="W23" s="111">
        <f ca="1">_xlfn.XLOOKUP(G23&amp;$W$2,BS_CONTROLE[CHAVE],BS_CONTROLE[Quantidade_11],"-")</f>
        <v>4703</v>
      </c>
      <c r="X23" s="111">
        <f ca="1">_xlfn.XLOOKUP(G23&amp;$X$2,BS_CONTROLE[CHAVE],BS_CONTROLE[Quantidade_11],"-")</f>
        <v>1353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27</v>
      </c>
      <c r="W28" s="111">
        <f ca="1">_xlfn.XLOOKUP(G28&amp;$W$2,BS_CONTROLE[CHAVE],BS_CONTROLE[Quantidade_11],"-")</f>
        <v>0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800</v>
      </c>
      <c r="W29" s="111">
        <f ca="1">_xlfn.XLOOKUP(G29&amp;$W$2,BS_CONTROLE[CHAVE],BS_CONTROLE[Quantidade_11],"-")</f>
        <v>4703</v>
      </c>
      <c r="X29" s="111">
        <f ca="1">_xlfn.XLOOKUP(G29&amp;$X$2,BS_CONTROLE[CHAVE],BS_CONTROLE[Quantidade_11],"-")</f>
        <v>1353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624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1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128</v>
      </c>
      <c r="W32" s="111">
        <f ca="1">_xlfn.XLOOKUP(G32&amp;$W$2,BS_CONTROLE[CHAVE],BS_CONTROLE[Quantidade_11],"-")</f>
        <v>180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27</v>
      </c>
      <c r="W35" s="111">
        <f ca="1">_xlfn.XLOOKUP(G35&amp;$W$2,BS_CONTROLE[CHAVE],BS_CONTROLE[Quantidade_11],"-")</f>
        <v>0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800</v>
      </c>
      <c r="W38" s="111">
        <f ca="1">_xlfn.XLOOKUP(G38&amp;$W$2,BS_CONTROLE[CHAVE],BS_CONTROLE[Quantidade_11],"-")</f>
        <v>4703</v>
      </c>
      <c r="X38" s="111">
        <f ca="1">_xlfn.XLOOKUP(G38&amp;$X$2,BS_CONTROLE[CHAVE],BS_CONTROLE[Quantidade_11],"-")</f>
        <v>1353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128</v>
      </c>
      <c r="W44" s="111">
        <f ca="1">_xlfn.XLOOKUP(G44&amp;$W$2,BS_CONTROLE[CHAVE],BS_CONTROLE[Quantidade_11],"-")</f>
        <v>180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624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800</v>
      </c>
      <c r="W52" s="111">
        <f ca="1">_xlfn.XLOOKUP(G52&amp;$W$2,BS_CONTROLE[CHAVE],BS_CONTROLE[Quantidade_11],"-")</f>
        <v>4703</v>
      </c>
      <c r="X52" s="111">
        <f ca="1">_xlfn.XLOOKUP(G52&amp;$X$2,BS_CONTROLE[CHAVE],BS_CONTROLE[Quantidade_11],"-")</f>
        <v>1353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27</v>
      </c>
      <c r="W54" s="111">
        <f ca="1">_xlfn.XLOOKUP(G54&amp;$W$2,BS_CONTROLE[CHAVE],BS_CONTROLE[Quantidade_11],"-")</f>
        <v>0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27</v>
      </c>
      <c r="W55" s="111">
        <f ca="1">_xlfn.XLOOKUP(G55&amp;$W$2,BS_CONTROLE[CHAVE],BS_CONTROLE[Quantidade_11],"-")</f>
        <v>0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1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624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27</v>
      </c>
      <c r="W68" s="111">
        <f ca="1">_xlfn.XLOOKUP(G68&amp;$W$2,BS_CONTROLE[CHAVE],BS_CONTROLE[Quantidade_11],"-")</f>
        <v>0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800</v>
      </c>
      <c r="W70" s="111">
        <f ca="1">_xlfn.XLOOKUP(G70&amp;$W$2,BS_CONTROLE[CHAVE],BS_CONTROLE[Quantidade_11],"-")</f>
        <v>4703</v>
      </c>
      <c r="X70" s="111">
        <f ca="1">_xlfn.XLOOKUP(G70&amp;$X$2,BS_CONTROLE[CHAVE],BS_CONTROLE[Quantidade_11],"-")</f>
        <v>1353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1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27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800</v>
      </c>
      <c r="W92" s="111">
        <f ca="1">_xlfn.XLOOKUP(G92&amp;$W$2,BS_CONTROLE[CHAVE],BS_CONTROLE[Quantidade_11],"-")</f>
        <v>4703</v>
      </c>
      <c r="X92" s="111">
        <f ca="1">_xlfn.XLOOKUP(G92&amp;$X$2,BS_CONTROLE[CHAVE],BS_CONTROLE[Quantidade_11],"-")</f>
        <v>1353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1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624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800</v>
      </c>
      <c r="W119" s="111">
        <f ca="1">_xlfn.XLOOKUP(G119&amp;$W$2,BS_CONTROLE[CHAVE],BS_CONTROLE[Quantidade_11],"-")</f>
        <v>4703</v>
      </c>
      <c r="X119" s="111">
        <f ca="1">_xlfn.XLOOKUP(G119&amp;$X$2,BS_CONTROLE[CHAVE],BS_CONTROLE[Quantidade_11],"-")</f>
        <v>1353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27</v>
      </c>
      <c r="W120" s="111">
        <f ca="1">_xlfn.XLOOKUP(G120&amp;$W$2,BS_CONTROLE[CHAVE],BS_CONTROLE[Quantidade_11],"-")</f>
        <v>0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1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800</v>
      </c>
      <c r="W128" s="111">
        <f ca="1">_xlfn.XLOOKUP(G128&amp;$W$2,BS_CONTROLE[CHAVE],BS_CONTROLE[Quantidade_11],"-")</f>
        <v>4703</v>
      </c>
      <c r="X128" s="111">
        <f ca="1">_xlfn.XLOOKUP(G128&amp;$X$2,BS_CONTROLE[CHAVE],BS_CONTROLE[Quantidade_11],"-")</f>
        <v>1353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624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800</v>
      </c>
      <c r="W135" s="111">
        <f ca="1">_xlfn.XLOOKUP(G135&amp;$W$2,BS_CONTROLE[CHAVE],BS_CONTROLE[Quantidade_11],"-")</f>
        <v>4703</v>
      </c>
      <c r="X135" s="111">
        <f ca="1">_xlfn.XLOOKUP(G135&amp;$X$2,BS_CONTROLE[CHAVE],BS_CONTROLE[Quantidade_11],"-")</f>
        <v>1353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27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128</v>
      </c>
      <c r="W140" s="111">
        <f ca="1">_xlfn.XLOOKUP(G140&amp;$W$2,BS_CONTROLE[CHAVE],BS_CONTROLE[Quantidade_11],"-")</f>
        <v>180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800</v>
      </c>
      <c r="W156" s="111">
        <f ca="1">_xlfn.XLOOKUP(G156&amp;$W$2,BS_CONTROLE[CHAVE],BS_CONTROLE[Quantidade_11],"-")</f>
        <v>4703</v>
      </c>
      <c r="X156" s="111">
        <f ca="1">_xlfn.XLOOKUP(G156&amp;$X$2,BS_CONTROLE[CHAVE],BS_CONTROLE[Quantidade_11],"-")</f>
        <v>1353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27</v>
      </c>
      <c r="W159" s="111">
        <f ca="1">_xlfn.XLOOKUP(G159&amp;$W$2,BS_CONTROLE[CHAVE],BS_CONTROLE[Quantidade_11],"-")</f>
        <v>0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>
        <f ca="1">_xlfn.XLOOKUP(G160&amp;$V$2,BS_CONTROLE[CHAVE],BS_CONTROLE[Quantidade_11],"-")</f>
        <v>1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624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1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128</v>
      </c>
      <c r="W169" s="111">
        <f ca="1">_xlfn.XLOOKUP(G169&amp;$W$2,BS_CONTROLE[CHAVE],BS_CONTROLE[Quantidade_11],"-")</f>
        <v>180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800</v>
      </c>
      <c r="W182" s="111">
        <f ca="1">_xlfn.XLOOKUP(G182&amp;$W$2,BS_CONTROLE[CHAVE],BS_CONTROLE[Quantidade_11],"-")</f>
        <v>4703</v>
      </c>
      <c r="X182" s="111">
        <f ca="1">_xlfn.XLOOKUP(G182&amp;$X$2,BS_CONTROLE[CHAVE],BS_CONTROLE[Quantidade_11],"-")</f>
        <v>1353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27</v>
      </c>
      <c r="W184" s="111">
        <f ca="1">_xlfn.XLOOKUP(G184&amp;$W$2,BS_CONTROLE[CHAVE],BS_CONTROLE[Quantidade_11],"-")</f>
        <v>0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128</v>
      </c>
      <c r="W190" s="111">
        <f ca="1">_xlfn.XLOOKUP(G190&amp;$W$2,BS_CONTROLE[CHAVE],BS_CONTROLE[Quantidade_11],"-")</f>
        <v>180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1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800</v>
      </c>
      <c r="W204" s="111">
        <f ca="1">_xlfn.XLOOKUP(G204&amp;$W$2,BS_CONTROLE[CHAVE],BS_CONTROLE[Quantidade_11],"-")</f>
        <v>4703</v>
      </c>
      <c r="X204" s="111">
        <f ca="1">_xlfn.XLOOKUP(G204&amp;$X$2,BS_CONTROLE[CHAVE],BS_CONTROLE[Quantidade_11],"-")</f>
        <v>1353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27</v>
      </c>
      <c r="W210" s="111">
        <f ca="1">_xlfn.XLOOKUP(G210&amp;$W$2,BS_CONTROLE[CHAVE],BS_CONTROLE[Quantidade_11],"-")</f>
        <v>0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128</v>
      </c>
      <c r="W212" s="111">
        <f ca="1">_xlfn.XLOOKUP(G212&amp;$W$2,BS_CONTROLE[CHAVE],BS_CONTROLE[Quantidade_11],"-")</f>
        <v>180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1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800</v>
      </c>
      <c r="W227" s="111">
        <f ca="1">_xlfn.XLOOKUP(G227&amp;$W$2,BS_CONTROLE[CHAVE],BS_CONTROLE[Quantidade_11],"-")</f>
        <v>4703</v>
      </c>
      <c r="X227" s="111">
        <f ca="1">_xlfn.XLOOKUP(G227&amp;$X$2,BS_CONTROLE[CHAVE],BS_CONTROLE[Quantidade_11],"-")</f>
        <v>1353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27</v>
      </c>
      <c r="W229" s="111">
        <f ca="1">_xlfn.XLOOKUP(G229&amp;$W$2,BS_CONTROLE[CHAVE],BS_CONTROLE[Quantidade_11],"-")</f>
        <v>0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624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1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800</v>
      </c>
      <c r="W253" s="111">
        <f ca="1">_xlfn.XLOOKUP(G253&amp;$W$2,BS_CONTROLE[CHAVE],BS_CONTROLE[Quantidade_11],"-")</f>
        <v>4703</v>
      </c>
      <c r="X253" s="111">
        <f ca="1">_xlfn.XLOOKUP(G253&amp;$X$2,BS_CONTROLE[CHAVE],BS_CONTROLE[Quantidade_11],"-")</f>
        <v>1353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27</v>
      </c>
      <c r="W256" s="111">
        <f ca="1">_xlfn.XLOOKUP(G256&amp;$W$2,BS_CONTROLE[CHAVE],BS_CONTROLE[Quantidade_11],"-")</f>
        <v>0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1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800</v>
      </c>
      <c r="W269" s="111">
        <f ca="1">_xlfn.XLOOKUP(G269&amp;$W$2,BS_CONTROLE[CHAVE],BS_CONTROLE[Quantidade_11],"-")</f>
        <v>4703</v>
      </c>
      <c r="X269" s="111">
        <f ca="1">_xlfn.XLOOKUP(G269&amp;$X$2,BS_CONTROLE[CHAVE],BS_CONTROLE[Quantidade_11],"-")</f>
        <v>1353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27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800</v>
      </c>
      <c r="W278" s="111">
        <f ca="1">_xlfn.XLOOKUP(G278&amp;$W$2,BS_CONTROLE[CHAVE],BS_CONTROLE[Quantidade_11],"-")</f>
        <v>4703</v>
      </c>
      <c r="X278" s="111">
        <f ca="1">_xlfn.XLOOKUP(G278&amp;$X$2,BS_CONTROLE[CHAVE],BS_CONTROLE[Quantidade_11],"-")</f>
        <v>1353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27</v>
      </c>
      <c r="W281" s="111">
        <f ca="1">_xlfn.XLOOKUP(G281&amp;$W$2,BS_CONTROLE[CHAVE],BS_CONTROLE[Quantidade_11],"-")</f>
        <v>0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27</v>
      </c>
      <c r="W285" s="111">
        <f ca="1">_xlfn.XLOOKUP(G285&amp;$W$2,BS_CONTROLE[CHAVE],BS_CONTROLE[Quantidade_11],"-")</f>
        <v>0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624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1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128</v>
      </c>
      <c r="W292" s="111">
        <f ca="1">_xlfn.XLOOKUP(G292&amp;$W$2,BS_CONTROLE[CHAVE],BS_CONTROLE[Quantidade_11],"-")</f>
        <v>180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800</v>
      </c>
      <c r="W299" s="111">
        <f ca="1">_xlfn.XLOOKUP(G299&amp;$W$2,BS_CONTROLE[CHAVE],BS_CONTROLE[Quantidade_11],"-")</f>
        <v>4703</v>
      </c>
      <c r="X299" s="111">
        <f ca="1">_xlfn.XLOOKUP(G299&amp;$X$2,BS_CONTROLE[CHAVE],BS_CONTROLE[Quantidade_11],"-")</f>
        <v>1353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27</v>
      </c>
      <c r="W300" s="111">
        <f ca="1">_xlfn.XLOOKUP(G300&amp;$W$2,BS_CONTROLE[CHAVE],BS_CONTROLE[Quantidade_11],"-")</f>
        <v>0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1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128</v>
      </c>
      <c r="W304" s="111">
        <f ca="1">_xlfn.XLOOKUP(G304&amp;$W$2,BS_CONTROLE[CHAVE],BS_CONTROLE[Quantidade_11],"-")</f>
        <v>180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624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800</v>
      </c>
      <c r="W311" s="111">
        <f ca="1">_xlfn.XLOOKUP(G311&amp;$W$2,BS_CONTROLE[CHAVE],BS_CONTROLE[Quantidade_11],"-")</f>
        <v>4703</v>
      </c>
      <c r="X311" s="111">
        <f ca="1">_xlfn.XLOOKUP(G311&amp;$X$2,BS_CONTROLE[CHAVE],BS_CONTROLE[Quantidade_11],"-")</f>
        <v>1353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27</v>
      </c>
      <c r="W313" s="111">
        <f ca="1">_xlfn.XLOOKUP(G313&amp;$W$2,BS_CONTROLE[CHAVE],BS_CONTROLE[Quantidade_11],"-")</f>
        <v>0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128</v>
      </c>
      <c r="W315" s="111">
        <f ca="1">_xlfn.XLOOKUP(G315&amp;$W$2,BS_CONTROLE[CHAVE],BS_CONTROLE[Quantidade_11],"-")</f>
        <v>180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624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800</v>
      </c>
      <c r="W341" s="111">
        <f ca="1">_xlfn.XLOOKUP(G341&amp;$W$2,BS_CONTROLE[CHAVE],BS_CONTROLE[Quantidade_11],"-")</f>
        <v>4703</v>
      </c>
      <c r="X341" s="111">
        <f ca="1">_xlfn.XLOOKUP(G341&amp;$X$2,BS_CONTROLE[CHAVE],BS_CONTROLE[Quantidade_11],"-")</f>
        <v>1353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128</v>
      </c>
      <c r="W343" s="111">
        <f ca="1">_xlfn.XLOOKUP(G343&amp;$W$2,BS_CONTROLE[CHAVE],BS_CONTROLE[Quantidade_11],"-")</f>
        <v>180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1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624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800</v>
      </c>
      <c r="W370" s="111">
        <f ca="1">_xlfn.XLOOKUP(G370&amp;$W$2,BS_CONTROLE[CHAVE],BS_CONTROLE[Quantidade_11],"-")</f>
        <v>4703</v>
      </c>
      <c r="X370" s="111">
        <f ca="1">_xlfn.XLOOKUP(G370&amp;$X$2,BS_CONTROLE[CHAVE],BS_CONTROLE[Quantidade_11],"-")</f>
        <v>1353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128</v>
      </c>
      <c r="W371" s="111">
        <f ca="1">_xlfn.XLOOKUP(G371&amp;$W$2,BS_CONTROLE[CHAVE],BS_CONTROLE[Quantidade_11],"-")</f>
        <v>180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27</v>
      </c>
      <c r="W372" s="111">
        <f ca="1">_xlfn.XLOOKUP(G372&amp;$W$2,BS_CONTROLE[CHAVE],BS_CONTROLE[Quantidade_11],"-")</f>
        <v>0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1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624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800</v>
      </c>
      <c r="W400" s="111">
        <f ca="1">_xlfn.XLOOKUP(G400&amp;$W$2,BS_CONTROLE[CHAVE],BS_CONTROLE[Quantidade_11],"-")</f>
        <v>4703</v>
      </c>
      <c r="X400" s="111">
        <f ca="1">_xlfn.XLOOKUP(G400&amp;$X$2,BS_CONTROLE[CHAVE],BS_CONTROLE[Quantidade_11],"-")</f>
        <v>1353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27</v>
      </c>
      <c r="W403" s="111">
        <f ca="1">_xlfn.XLOOKUP(G403&amp;$W$2,BS_CONTROLE[CHAVE],BS_CONTROLE[Quantidade_11],"-")</f>
        <v>0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1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800</v>
      </c>
      <c r="W415" s="111">
        <f ca="1">_xlfn.XLOOKUP(G415&amp;$W$2,BS_CONTROLE[CHAVE],BS_CONTROLE[Quantidade_11],"-")</f>
        <v>4703</v>
      </c>
      <c r="X415" s="111">
        <f ca="1">_xlfn.XLOOKUP(G415&amp;$X$2,BS_CONTROLE[CHAVE],BS_CONTROLE[Quantidade_11],"-")</f>
        <v>1353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800</v>
      </c>
      <c r="W421" s="111">
        <f ca="1">_xlfn.XLOOKUP(G421&amp;$W$2,BS_CONTROLE[CHAVE],BS_CONTROLE[Quantidade_11],"-")</f>
        <v>4703</v>
      </c>
      <c r="X421" s="111">
        <f ca="1">_xlfn.XLOOKUP(G421&amp;$X$2,BS_CONTROLE[CHAVE],BS_CONTROLE[Quantidade_11],"-")</f>
        <v>1353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27</v>
      </c>
      <c r="W423" s="111">
        <f ca="1">_xlfn.XLOOKUP(G423&amp;$W$2,BS_CONTROLE[CHAVE],BS_CONTROLE[Quantidade_11],"-")</f>
        <v>0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128</v>
      </c>
      <c r="W426" s="111">
        <f ca="1">_xlfn.XLOOKUP(G426&amp;$W$2,BS_CONTROLE[CHAVE],BS_CONTROLE[Quantidade_11],"-")</f>
        <v>180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1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27</v>
      </c>
      <c r="W430" s="111">
        <f ca="1">_xlfn.XLOOKUP(G430&amp;$W$2,BS_CONTROLE[CHAVE],BS_CONTROLE[Quantidade_11],"-")</f>
        <v>0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800</v>
      </c>
      <c r="W431" s="111">
        <f ca="1">_xlfn.XLOOKUP(G431&amp;$W$2,BS_CONTROLE[CHAVE],BS_CONTROLE[Quantidade_11],"-")</f>
        <v>4703</v>
      </c>
      <c r="X431" s="111">
        <f ca="1">_xlfn.XLOOKUP(G431&amp;$X$2,BS_CONTROLE[CHAVE],BS_CONTROLE[Quantidade_11],"-")</f>
        <v>1353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>
        <f ca="1">_xlfn.XLOOKUP(G434&amp;$V$2,BS_CONTROLE[CHAVE],BS_CONTROLE[Quantidade_11],"-")</f>
        <v>1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624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8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1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128</v>
      </c>
      <c r="W438" s="111">
        <f ca="1">_xlfn.XLOOKUP(G438&amp;$W$2,BS_CONTROLE[CHAVE],BS_CONTROLE[Quantidade_11],"-")</f>
        <v>180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>
        <f ca="1">_xlfn.XLOOKUP(G439&amp;$V$2,BS_CONTROLE[CHAVE],BS_CONTROLE[Quantidade_11],"-")</f>
        <v>32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0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800</v>
      </c>
      <c r="W447" s="111">
        <f ca="1">_xlfn.XLOOKUP(G447&amp;$W$2,BS_CONTROLE[CHAVE],BS_CONTROLE[Quantidade_11],"-")</f>
        <v>4703</v>
      </c>
      <c r="X447" s="111">
        <f ca="1">_xlfn.XLOOKUP(G447&amp;$X$2,BS_CONTROLE[CHAVE],BS_CONTROLE[Quantidade_11],"-")</f>
        <v>1353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27</v>
      </c>
      <c r="W451" s="111">
        <f ca="1">_xlfn.XLOOKUP(G451&amp;$W$2,BS_CONTROLE[CHAVE],BS_CONTROLE[Quantidade_11],"-")</f>
        <v>0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128</v>
      </c>
      <c r="W454" s="111">
        <f ca="1">_xlfn.XLOOKUP(G454&amp;$W$2,BS_CONTROLE[CHAVE],BS_CONTROLE[Quantidade_11],"-")</f>
        <v>180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624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0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03" t="str">
        <f>IF(FN_MC!N469="","*",FN_MC!N469)</f>
        <v>-</v>
      </c>
      <c r="M466" s="110" t="str">
        <f>IF(FN_MC!J469="","*",FN_MC!J469)</f>
        <v>*</v>
      </c>
      <c r="N466" s="278" t="str">
        <f>IF(FN_MC!K469="","*",FN_MC!K469)</f>
        <v>*</v>
      </c>
      <c r="O466" s="278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03" t="str">
        <f>IF(FN_MC!N471="","*",FN_MC!N471)</f>
        <v>-</v>
      </c>
      <c r="M468" s="110" t="str">
        <f>IF(FN_MC!J471="","*",FN_MC!J471)</f>
        <v>*</v>
      </c>
      <c r="N468" s="278" t="str">
        <f>IF(FN_MC!K471="","*",FN_MC!K471)</f>
        <v>*</v>
      </c>
      <c r="O468" s="278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03" t="str">
        <f>IF(FN_MC!N473="","*",FN_MC!N473)</f>
        <v>-</v>
      </c>
      <c r="M470" s="110" t="str">
        <f>IF(FN_MC!J473="","*",FN_MC!J473)</f>
        <v>*</v>
      </c>
      <c r="N470" s="278" t="str">
        <f>IF(FN_MC!K473="","*",FN_MC!K473)</f>
        <v>*</v>
      </c>
      <c r="O470" s="278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03" t="str">
        <f>IF(FN_MC!N474="","*",FN_MC!N474)</f>
        <v>-</v>
      </c>
      <c r="M471" s="110" t="str">
        <f>IF(FN_MC!J474="","*",FN_MC!J474)</f>
        <v>*</v>
      </c>
      <c r="N471" s="278" t="str">
        <f>IF(FN_MC!K474="","*",FN_MC!K474)</f>
        <v>*</v>
      </c>
      <c r="O471" s="278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1947</v>
      </c>
    </row>
  </sheetData>
  <autoFilter ref="A2:Y2999" xr:uid="{D1126E52-FA3F-4EAC-A720-DDE9797BEFF6}">
    <filterColumn colId="5">
      <filters>
        <dateGroupItem year="2026" month="1" day="28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1948</v>
      </c>
      <c r="C2" s="95" t="s">
        <v>1163</v>
      </c>
      <c r="D2" s="95" t="s">
        <v>1165</v>
      </c>
      <c r="E2" s="95" t="s">
        <v>1949</v>
      </c>
      <c r="F2" s="95" t="s">
        <v>1950</v>
      </c>
      <c r="G2" s="95" t="s">
        <v>1951</v>
      </c>
      <c r="H2" s="95" t="s">
        <v>1952</v>
      </c>
      <c r="I2" s="95" t="s">
        <v>1953</v>
      </c>
      <c r="J2" s="95" t="s">
        <v>1954</v>
      </c>
      <c r="K2" s="130" t="s">
        <v>1955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-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-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-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-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-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-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1956</v>
      </c>
      <c r="D5" s="408"/>
      <c r="E5" s="408"/>
      <c r="F5" s="408"/>
      <c r="G5" s="408"/>
      <c r="H5" s="408"/>
      <c r="I5" s="408"/>
      <c r="J5" s="409"/>
      <c r="K5" s="410" t="s">
        <v>1957</v>
      </c>
      <c r="L5" s="411"/>
      <c r="M5" s="411"/>
      <c r="N5" s="411"/>
      <c r="O5" s="412" t="s">
        <v>1958</v>
      </c>
      <c r="P5" s="413"/>
      <c r="Q5" s="414"/>
    </row>
    <row r="6" spans="1:17" s="93" customFormat="1" ht="15.75" customHeight="1">
      <c r="A6" s="87" t="s">
        <v>1945</v>
      </c>
      <c r="B6" s="94" t="s">
        <v>1944</v>
      </c>
      <c r="C6" s="95" t="s">
        <v>1178</v>
      </c>
      <c r="D6" s="96" t="s">
        <v>1179</v>
      </c>
      <c r="E6" s="95" t="s">
        <v>1959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1960</v>
      </c>
      <c r="M6" s="138" t="s">
        <v>628</v>
      </c>
      <c r="N6" s="139" t="s">
        <v>1173</v>
      </c>
      <c r="O6" s="233" t="s">
        <v>1216</v>
      </c>
      <c r="P6" s="152"/>
      <c r="Q6" s="182" t="s">
        <v>1961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1</v>
      </c>
      <c r="P539" s="90"/>
      <c r="Q539" s="144" t="str">
        <f>IF($A$2=1,IF(FN_MC!BJ450="","*",FN_MC!BJ450),IF(FN_MC!BK450="","*",FN_MC!BK450))</f>
        <v xml:space="preserve">MC1 as 09:16h - abastecendo máquina - 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1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1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1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1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1</v>
      </c>
      <c r="P553" s="90"/>
      <c r="Q553" s="144" t="str">
        <f>IF($A$2=1,IF(FN_MC!BJ464="","*",FN_MC!BJ464),IF(FN_MC!BK464="","*",FN_MC!BK464))</f>
        <v>*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>
        <f>IF(FN_MC!BH465="","*",FN_MC!BH465)</f>
        <v>1</v>
      </c>
      <c r="P554" s="90"/>
      <c r="Q554" s="144" t="str">
        <f>IF($A$2=1,IF(FN_MC!BJ465="","*",FN_MC!BJ465),IF(FN_MC!BK465="","*",FN_MC!BK465))</f>
        <v>*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-</v>
      </c>
      <c r="D558" s="99" t="str">
        <f>IF(FN_MC!T469="","*",FN_MC!T469)</f>
        <v>-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-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-</v>
      </c>
      <c r="L558" s="140" t="str">
        <f>IF(FN_MC!AM469="","*",FN_MC!AM469)</f>
        <v>-</v>
      </c>
      <c r="M558" s="140" t="str">
        <f>IF(FN_MC!AP469="","*",FN_MC!AP469)</f>
        <v>-</v>
      </c>
      <c r="N558" s="140" t="str">
        <f>IF(FN_MC!AM469="","*",FN_MC!AM469)</f>
        <v>-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-</v>
      </c>
      <c r="D560" s="99" t="str">
        <f>IF(FN_MC!T471="","*",FN_MC!T471)</f>
        <v>-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-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-</v>
      </c>
      <c r="M560" s="140" t="str">
        <f>IF(FN_MC!AP471="","*",FN_MC!AP471)</f>
        <v>-</v>
      </c>
      <c r="N560" s="140" t="str">
        <f>IF(FN_MC!AM471="","*",FN_MC!AM471)</f>
        <v>-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-</v>
      </c>
      <c r="D562" s="99" t="str">
        <f>IF(FN_MC!T473="","*",FN_MC!T473)</f>
        <v>-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-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-</v>
      </c>
      <c r="L562" s="140" t="str">
        <f>IF(FN_MC!AM473="","*",FN_MC!AM473)</f>
        <v>-</v>
      </c>
      <c r="M562" s="140" t="str">
        <f>IF(FN_MC!AP473="","*",FN_MC!AP473)</f>
        <v>-</v>
      </c>
      <c r="N562" s="140" t="str">
        <f>IF(FN_MC!AM473="","*",FN_MC!AM473)</f>
        <v>-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-</v>
      </c>
      <c r="L563" s="140" t="str">
        <f>IF(FN_MC!AM474="","*",FN_MC!AM474)</f>
        <v>-</v>
      </c>
      <c r="M563" s="140" t="str">
        <f>IF(FN_MC!AP474="","*",FN_MC!AP474)</f>
        <v>-</v>
      </c>
      <c r="N563" s="140" t="str">
        <f>IF(FN_MC!AM474="","*",FN_MC!AM474)</f>
        <v>-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-</v>
      </c>
      <c r="D564" s="99" t="str">
        <f>IF(FN_MC!T475="","*",FN_MC!T475)</f>
        <v>-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-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-</v>
      </c>
      <c r="L564" s="140" t="str">
        <f>IF(FN_MC!AM475="","*",FN_MC!AM475)</f>
        <v>-</v>
      </c>
      <c r="M564" s="140" t="str">
        <f>IF(FN_MC!AP475="","*",FN_MC!AP475)</f>
        <v>-</v>
      </c>
      <c r="N564" s="140" t="str">
        <f>IF(FN_MC!AM475="","*",FN_MC!AM475)</f>
        <v>-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-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-</v>
      </c>
      <c r="L567" s="140" t="str">
        <f>IF(FN_MC!AM478="","*",FN_MC!AM478)</f>
        <v>-</v>
      </c>
      <c r="M567" s="140" t="str">
        <f>IF(FN_MC!AP478="","*",FN_MC!AP478)</f>
        <v>-</v>
      </c>
      <c r="N567" s="140" t="str">
        <f>IF(FN_MC!AM478="","*",FN_MC!AM478)</f>
        <v>-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-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-</v>
      </c>
      <c r="L569" s="140" t="str">
        <f>IF(FN_MC!AM480="","*",FN_MC!AM480)</f>
        <v>-</v>
      </c>
      <c r="M569" s="140" t="str">
        <f>IF(FN_MC!AP480="","*",FN_MC!AP480)</f>
        <v>-</v>
      </c>
      <c r="N569" s="140" t="str">
        <f>IF(FN_MC!AM480="","*",FN_MC!AM480)</f>
        <v>-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-</v>
      </c>
      <c r="L572" s="140" t="str">
        <f>IF(FN_MC!AM483="","*",FN_MC!AM483)</f>
        <v>-</v>
      </c>
      <c r="M572" s="140" t="str">
        <f>IF(FN_MC!AP483="","*",FN_MC!AP483)</f>
        <v>-</v>
      </c>
      <c r="N572" s="140" t="str">
        <f>IF(FN_MC!AM483="","*",FN_MC!AM483)</f>
        <v>-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-</v>
      </c>
      <c r="L574" s="140" t="str">
        <f>IF(FN_MC!AM485="","*",FN_MC!AM485)</f>
        <v>-</v>
      </c>
      <c r="M574" s="140" t="str">
        <f>IF(FN_MC!AP485="","*",FN_MC!AP485)</f>
        <v>-</v>
      </c>
      <c r="N574" s="140" t="str">
        <f>IF(FN_MC!AM485="","*",FN_MC!AM485)</f>
        <v>-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1961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2026-01-28T14:25:05Z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