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323" documentId="8_{C16AF0B1-DE6F-4D81-B6CC-DB7BBC320B89}" xr6:coauthVersionLast="47" xr6:coauthVersionMax="47" xr10:uidLastSave="{5B6AF7F1-BFA3-4742-876A-0DF35583B57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33" i="1" l="1" a="1"/>
  <c r="M733" i="1"/>
  <c r="U738" i="1" a="1"/>
  <c r="U738" i="1"/>
  <c r="N733" i="1" a="1"/>
  <c r="N733" i="1"/>
  <c r="N756" i="1" a="1"/>
  <c r="N756" i="1" s="1"/>
  <c r="M756" i="1" a="1"/>
  <c r="M756" i="1" s="1"/>
  <c r="M758" i="1" a="1"/>
  <c r="M758" i="1" s="1"/>
  <c r="N758" i="1" a="1"/>
  <c r="N758" i="1" s="1"/>
  <c r="M759" i="1" a="1"/>
  <c r="M759" i="1" s="1"/>
  <c r="N759" i="1" a="1"/>
  <c r="N759" i="1" s="1"/>
  <c r="M760" i="1" a="1"/>
  <c r="M760" i="1" s="1"/>
  <c r="N760" i="1" a="1"/>
  <c r="N760" i="1" s="1"/>
  <c r="N753" i="1" a="1"/>
  <c r="N753" i="1" s="1"/>
  <c r="M753" i="1" a="1"/>
  <c r="M753" i="1" s="1"/>
  <c r="N751" i="1" a="1"/>
  <c r="N751" i="1" s="1"/>
  <c r="M751" i="1" a="1"/>
  <c r="M751" i="1" s="1"/>
  <c r="N750" i="1" a="1"/>
  <c r="N750" i="1" s="1"/>
  <c r="M750" i="1" a="1"/>
  <c r="M750" i="1" s="1"/>
  <c r="N749" i="1" a="1"/>
  <c r="N749" i="1" s="1"/>
  <c r="M749" i="1" a="1"/>
  <c r="M749" i="1" s="1"/>
  <c r="N804" i="1" a="1"/>
  <c r="N804" i="1" s="1"/>
  <c r="M804" i="1" a="1"/>
  <c r="M804" i="1" s="1"/>
  <c r="M803" i="1" a="1"/>
  <c r="M803" i="1" s="1"/>
  <c r="N801" i="1" a="1"/>
  <c r="N801" i="1" s="1"/>
  <c r="M801" i="1" a="1"/>
  <c r="M801" i="1" s="1"/>
  <c r="N799" i="1" a="1"/>
  <c r="N799" i="1" s="1"/>
  <c r="M799" i="1" a="1"/>
  <c r="M799" i="1" s="1"/>
  <c r="N798" i="1" a="1"/>
  <c r="N798" i="1" s="1"/>
  <c r="M798" i="1" a="1"/>
  <c r="M798" i="1" s="1"/>
  <c r="N786" i="1" a="1"/>
  <c r="N786" i="1" s="1"/>
  <c r="M786" i="1" a="1"/>
  <c r="M786" i="1" s="1"/>
  <c r="N787" i="1" a="1"/>
  <c r="N787" i="1" s="1"/>
  <c r="M787" i="1" a="1"/>
  <c r="M787" i="1" s="1"/>
  <c r="N782" i="1" a="1"/>
  <c r="N782" i="1" s="1"/>
  <c r="M782" i="1" a="1"/>
  <c r="M782" i="1" s="1"/>
  <c r="N777" i="1" a="1"/>
  <c r="N777" i="1" s="1"/>
  <c r="M777" i="1" a="1"/>
  <c r="M777" i="1" s="1"/>
  <c r="N773" i="1" a="1"/>
  <c r="N773" i="1" s="1"/>
  <c r="M773" i="1" a="1"/>
  <c r="M773" i="1" s="1"/>
  <c r="M769" i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R742" i="15" s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R743" i="15" s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R744" i="15" s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R745" i="15" s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K746" i="15"/>
  <c r="L746" i="15"/>
  <c r="R749" i="1"/>
  <c r="R746" i="15" s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R748" i="15" s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R750" i="15" s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K753" i="15"/>
  <c r="L753" i="15"/>
  <c r="R756" i="1"/>
  <c r="R753" i="15" s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R754" i="15" s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K755" i="15"/>
  <c r="L755" i="15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K756" i="15"/>
  <c r="L756" i="15"/>
  <c r="R759" i="1"/>
  <c r="R756" i="15" s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K757" i="15"/>
  <c r="L757" i="15"/>
  <c r="R760" i="1"/>
  <c r="R757" i="15" s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R758" i="15" s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R759" i="15" s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R760" i="15" s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R761" i="15" s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R762" i="15" s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R766" i="15" s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K770" i="15"/>
  <c r="L770" i="15"/>
  <c r="R773" i="1"/>
  <c r="R770" i="15" s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K771" i="15"/>
  <c r="L771" i="15"/>
  <c r="R774" i="1"/>
  <c r="R771" i="15" s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R773" i="15" s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K774" i="15"/>
  <c r="L774" i="15"/>
  <c r="R777" i="1"/>
  <c r="R774" i="15" s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K776" i="15"/>
  <c r="L776" i="15"/>
  <c r="R780" i="1"/>
  <c r="R776" i="15" s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R777" i="15" s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K778" i="15"/>
  <c r="L778" i="15"/>
  <c r="R782" i="1"/>
  <c r="R778" i="15" s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K779" i="15"/>
  <c r="L779" i="15"/>
  <c r="R783" i="1"/>
  <c r="R779" i="15" s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K780" i="15"/>
  <c r="L780" i="15"/>
  <c r="R784" i="1"/>
  <c r="R780" i="15" s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R781" i="15" s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K782" i="15"/>
  <c r="L782" i="15"/>
  <c r="R786" i="1"/>
  <c r="R782" i="15" s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K783" i="15"/>
  <c r="L783" i="15"/>
  <c r="R787" i="1"/>
  <c r="R783" i="15" s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R784" i="15" s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R785" i="15" s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R787" i="15" s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R788" i="15" s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R789" i="15" s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R790" i="15" s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R793" i="15" s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K794" i="15"/>
  <c r="L794" i="15"/>
  <c r="R798" i="1"/>
  <c r="R794" i="15" s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K795" i="15"/>
  <c r="L795" i="15"/>
  <c r="R799" i="1"/>
  <c r="R795" i="15" s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K796" i="15"/>
  <c r="L796" i="15"/>
  <c r="R800" i="1"/>
  <c r="R796" i="15" s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K797" i="15"/>
  <c r="L797" i="15"/>
  <c r="R801" i="1"/>
  <c r="R797" i="15" s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K798" i="15"/>
  <c r="L798" i="15"/>
  <c r="R802" i="1"/>
  <c r="R798" i="15" s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K799" i="15"/>
  <c r="L799" i="15"/>
  <c r="R803" i="1"/>
  <c r="R799" i="15" s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K800" i="15"/>
  <c r="L800" i="15"/>
  <c r="R804" i="1"/>
  <c r="R800" i="15" s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1003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<sst xmlns="http://schemas.openxmlformats.org/spreadsheetml/2006/main" count="15234" uniqueCount="2173">
  <si>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</si>
  <si>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</si>
  <si>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</si>
  <si>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</si>
  <si>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</si>
  <si>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</si>
  <si>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</si>
  <si>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</si>
  <si>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</si>
  <si>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</si>
  <si>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</si>
  <si>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</si>
  <si>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</si>
  <si>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</si>
  <si>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</si>
  <si>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</si>
  <si>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</si>
  <si>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</si>
  <si>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</si>
  <si>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</si>
  <si>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</si>
  <si>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</si>
  <si>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</si>
  <si>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</si>
  <si>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</si>
  <si>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</si>
  <si>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</si>
  <si>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</si>
  <si>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</si>
  <si>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</si>
  <si>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</si>
  <si>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</si>
  <si>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</si>
  <si>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</si>
  <si>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</si>
  <si>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</si>
  <si>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</si>
  <si>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</si>
  <si>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</si>
  <si>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</si>
  <si>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</si>
  <si>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</si>
  <si>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</si>
  <si>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</si>
  <si>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</si>
  <si>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</si>
  <si>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</si>
  <si>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</si>
  <si>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</si>
  <si>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</si>
  <si>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</si>
  <si>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</si>
  <si>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</si>
  <si>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</si>
  <si>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</si>
  <si>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</si>
  <si>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</si>
  <si>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</si>
  <si>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</si>
  <si>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</si>
  <si>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</si>
  <si>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</si>
  <si>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</si>
  <si>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</si>
  <si>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</si>
  <si>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</si>
  <si>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</si>
  <si>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</si>
  <si>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</si>
  <si>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</si>
  <si>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</si>
  <si>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</si>
  <si>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</si>
  <si>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</si>
  <si>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</si>
  <si>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</si>
  <si>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</si>
  <si>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</si>
  <si>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</si>
  <si>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</si>
  <si>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</si>
  <si>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</si>
  <si>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</si>
  <si>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</si>
  <si>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</si>
  <si>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</si>
  <si>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</si>
  <si>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</si>
  <si>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</si>
  <si>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</si>
  <si>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</si>
  <si>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</si>
  <si>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</si>
  <si>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</si>
  <si>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</si>
  <si>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</si>
  <si>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</si>
  <si>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</si>
  <si>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</si>
  <si>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</si>
  <si>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</si>
  <si>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</si>
  <si>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</si>
  <si>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</si>
  <si>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</si>
  <si>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</si>
  <si>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</si>
  <si>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</si>
  <si>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</si>
  <si>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</si>
  <si>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</si>
  <si>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</si>
  <si>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</si>
  <si>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</si>
  <si>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</si>
  <si>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</si>
  <si>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</si>
  <si>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</si>
  <si>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</si>
  <si>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</si>
  <si>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</si>
  <si>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</si>
  <si>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</si>
  <si>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</si>
  <si>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</si>
  <si>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</si>
  <si>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</si>
  <si>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</si>
  <si>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</si>
  <si>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</si>
  <si>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</si>
  <si>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</si>
  <si>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</si>
  <si>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</si>
  <si>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</si>
  <si>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</si>
  <si>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</si>
  <si>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</si>
  <si>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</si>
  <si>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</si>
  <si>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</si>
  <si>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</si>
  <si>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</si>
  <si>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</si>
  <si>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</si>
  <si>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</si>
  <si>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</si>
  <si>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</si>
  <si>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</si>
  <si>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</si>
  <si>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</si>
  <si>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</si>
  <si>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</si>
  <si>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</si>
  <si>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</si>
  <si>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</si>
  <si>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</si>
  <si>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</si>
  <si>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</si>
  <si>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</si>
  <si>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</si>
  <si>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</si>
  <si>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</si>
  <si>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</si>
  <si>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</si>
  <si>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</si>
  <si>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</si>
  <si>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</si>
  <si>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</si>
  <si>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</si>
  <si>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</si>
  <si>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</si>
  <si>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</si>
  <si>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</si>
  <si>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</si>
  <si>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</si>
  <si>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</si>
  <si>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</si>
  <si>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</si>
  <si>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</si>
  <si>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</si>
  <si>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</si>
  <si>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</si>
  <si>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</si>
  <si>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</si>
  <si>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</si>
  <si>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</si>
  <si>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</si>
  <si>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</si>
  <si>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</si>
  <si>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</si>
  <si>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</si>
  <si>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</si>
  <si>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</si>
  <si>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</si>
  <si>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</si>
  <si>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</si>
  <si>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</si>
  <si>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</si>
  <si>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</si>
  <si>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</si>
  <si>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</si>
  <si>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</si>
  <si>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</si>
  <si>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</si>
  <si>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</si>
  <si>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</si>
  <si>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</si>
  <si>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</si>
  <si>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</si>
  <si>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</si>
  <si>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</si>
  <si>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</si>
  <si>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</si>
  <si>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</si>
  <si>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</si>
  <si>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</si>
  <si>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</si>
  <si>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</si>
  <si>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</si>
  <si>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</si>
  <si>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</si>
  <si>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</si>
  <si>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</si>
  <si>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</si>
  <si>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</si>
  <si>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</si>
  <si>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</si>
  <si>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</si>
  <si>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</si>
  <si>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</si>
  <si>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</si>
  <si>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</si>
  <si>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</si>
  <si>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</si>
  <si>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</si>
  <si>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</si>
  <si>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</si>
  <si>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</si>
  <si>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</si>
  <si>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</si>
  <si>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</si>
  <si>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</si>
  <si>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</si>
  <si>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</si>
  <si>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</si>
  <si>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</si>
  <si>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</si>
  <si>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</si>
  <si>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</si>
  <si>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</si>
  <si>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</si>
  <si>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</si>
  <si>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</si>
  <si>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</si>
  <si>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</si>
  <si>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</si>
  <si>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</si>
  <si>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</si>
  <si>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</si>
  <si>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</si>
  <si>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</si>
  <si>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</si>
  <si>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</si>
  <si>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</si>
  <si>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</si>
  <si>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</si>
  <si>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</si>
  <si>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</si>
  <si>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</si>
  <si>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</si>
  <si>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</si>
  <si>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</si>
  <si>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</si>
  <si>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</si>
  <si>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</si>
  <si>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</si>
  <si>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</si>
  <si>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</si>
  <si>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</si>
  <si>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</si>
  <si>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</si>
  <si>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</si>
  <si>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</si>
  <si>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</si>
  <si>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</si>
  <si>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</si>
  <si>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</si>
  <si>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</si>
  <si>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</si>
  <si>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</si>
  <si>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</si>
  <si>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</si>
  <si>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</si>
  <si>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</si>
  <si>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</si>
  <si>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</si>
  <si>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</si>
  <si>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</si>
  <si>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</si>
  <si>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</si>
  <si>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</si>
  <si>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</si>
  <si>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</si>
  <si>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</si>
  <si>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</si>
  <si>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</si>
  <si>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</si>
  <si>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</si>
  <si>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</si>
  <si>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</si>
  <si>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</si>
  <si>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</si>
  <si>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</si>
  <si>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</si>
  <si>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</si>
  <si>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</si>
  <si>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</si>
  <si>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</si>
  <si>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</si>
  <si>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</si>
  <si>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</si>
  <si>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</si>
  <si>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</si>
  <si>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</si>
  <si>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</si>
  <si>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</si>
  <si>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</si>
  <si>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</si>
  <si>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</si>
  <si>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</si>
  <si>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</si>
  <si>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</si>
  <si>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</si>
  <si>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</si>
  <si>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</si>
  <si>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</si>
  <si>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</si>
  <si>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</si>
  <si>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</si>
  <si>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</si>
  <si>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</si>
  <si>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</si>
  <si>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</si>
  <si>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</si>
  <si>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</si>
  <si>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</si>
  <si>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</si>
  <si>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</si>
  <si>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</si>
  <si>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</si>
  <si>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</si>
  <si>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</si>
  <si>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</si>
  <si>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</si>
  <si>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</si>
  <si>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</si>
  <si>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</si>
  <si>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</si>
  <si>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</si>
  <si>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</si>
  <si>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</si>
  <si>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</si>
  <si>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</si>
  <si>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</si>
  <si>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</si>
  <si>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</si>
  <si>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</si>
  <si>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</si>
  <si>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</si>
  <si>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</si>
  <si>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</si>
  <si>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</si>
  <si>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</si>
  <si>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</si>
  <si>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</si>
  <si>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</si>
  <si>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</si>
  <si>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</si>
  <si>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</si>
  <si>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</si>
  <si>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</si>
  <si>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</si>
  <si>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</si>
  <si>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</si>
  <si>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</si>
  <si>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</si>
  <si>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</si>
  <si>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</si>
  <si>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</si>
  <si>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</si>
  <si>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</si>
  <si>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</si>
  <si>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</si>
  <si>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</si>
  <si>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</si>
  <si>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</si>
  <si>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</si>
  <si>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</si>
  <si>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</si>
  <si>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</si>
  <si>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</si>
  <si>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</si>
  <si>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</si>
  <si>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</si>
  <si>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</si>
  <si>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</si>
  <si>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</si>
  <si>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</si>
  <si>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</si>
  <si>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</si>
  <si>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</si>
  <si>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</si>
  <si>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</si>
  <si>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</si>
  <si>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</si>
  <si>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</si>
  <si>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</si>
  <si>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</si>
  <si>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</si>
  <si>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</si>
  <si>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</si>
  <si>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</si>
  <si>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</si>
  <si>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</si>
  <si>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</si>
  <si>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</si>
  <si>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</si>
  <si>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</si>
  <si>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</si>
  <si>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</si>
  <si>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</si>
  <si>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</si>
  <si>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</si>
  <si>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</si>
  <si>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</si>
  <si>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</si>
  <si>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</si>
  <si>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</si>
  <si>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</si>
  <si>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</si>
  <si>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</si>
  <si>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</si>
  <si>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</si>
  <si>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</si>
  <si>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</si>
  <si>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</si>
  <si>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</si>
  <si>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</si>
  <si>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</si>
  <si>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</si>
  <si>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</si>
  <si>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</si>
  <si>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</si>
  <si>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</si>
  <si>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</si>
  <si>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</si>
  <si>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</si>
  <si>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</si>
  <si>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</si>
  <si>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</si>
  <si>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</si>
  <si>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</si>
  <si>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</si>
  <si>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</si>
  <si>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</si>
  <si>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</si>
  <si>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</si>
  <si>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</si>
  <si>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</si>
  <si>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</si>
  <si>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</si>
  <si>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</si>
  <si>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</si>
  <si>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</si>
  <si>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</si>
  <si>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</si>
  <si>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</si>
  <si>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</si>
  <si>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</si>
  <si>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</si>
  <si>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</si>
  <si>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</si>
  <si>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</si>
  <si>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</si>
  <si>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</si>
  <si>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</si>
  <si>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</si>
  <si>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</si>
  <si>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</si>
  <si>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</si>
  <si>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</si>
  <si>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</si>
  <si>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</si>
  <si>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</si>
  <si>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</si>
  <si>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</si>
  <si>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</si>
  <si>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</si>
  <si>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</si>
  <si>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</si>
  <si>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</si>
  <si>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</si>
  <si>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</si>
  <si>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</si>
  <si>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</si>
  <si>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</si>
  <si>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</si>
  <si>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</si>
  <si>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</si>
  <si>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</si>
  <si>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</si>
  <si>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</si>
  <si>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</si>
  <si>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</si>
  <si>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</si>
  <si>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</si>
  <si>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</si>
  <si>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</si>
  <si>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</si>
  <si>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</si>
  <si>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</si>
  <si>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</si>
  <si>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</si>
  <si>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</si>
  <si>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</si>
  <si>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</si>
  <si>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</si>
  <si>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</si>
  <si>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</si>
  <si>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</si>
  <si>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</si>
  <si>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</si>
  <si>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</si>
  <si>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</si>
  <si>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</si>
  <si>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</si>
  <si>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</si>
  <si>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</si>
  <si>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</si>
  <si>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</si>
  <si>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</si>
  <si>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</si>
  <si>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</si>
  <si>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</si>
  <si>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</si>
  <si>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</si>
  <si>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</si>
  <si>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</si>
  <si>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</si>
  <si>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</si>
  <si>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</si>
  <si>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</si>
  <si>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</si>
  <si>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</si>
  <si>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</si>
  <si>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</si>
  <si>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</si>
  <si>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</si>
  <si>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</si>
  <si>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</si>
  <si>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</si>
  <si>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</si>
  <si>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</si>
  <si>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</si>
  <si>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</si>
  <si>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</si>
  <si>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</si>
  <si>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</si>
  <si>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</si>
  <si>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</si>
  <si>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</si>
  <si>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</si>
  <si>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</si>
  <si>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</si>
  <si>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</si>
  <si>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</si>
  <si>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</si>
  <si>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</si>
  <si>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</si>
  <si>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</si>
  <si>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</si>
  <si>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</si>
  <si>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</si>
  <si>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</si>
  <si>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</si>
  <si>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</si>
  <si>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</si>
  <si>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</si>
  <si>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</si>
  <si>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</si>
  <si>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</si>
  <si>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</si>
  <si>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</si>
  <si>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</si>
  <si>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</si>
  <si>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</si>
  <si>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</si>
  <si>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</si>
  <si>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</si>
  <si>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</si>
  <si>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</si>
  <si>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</si>
  <si>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</si>
  <si>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</si>
  <si>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</si>
  <si>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</si>
  <si>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</si>
  <si>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</si>
  <si>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</si>
  <si>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</si>
  <si>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</si>
  <si>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</si>
  <si>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</si>
  <si>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</si>
  <si>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</si>
  <si>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</si>
  <si>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</si>
  <si>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</si>
  <si>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</si>
  <si>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</si>
  <si>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</si>
  <si>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</si>
  <si>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</si>
  <si>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</si>
  <si>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</si>
  <si>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</si>
  <si>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</si>
  <si>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</si>
  <si>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</si>
  <si>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</si>
  <si>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</si>
  <si>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</si>
  <si>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</si>
  <si>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</si>
  <si>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</si>
  <si>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</si>
  <si>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</si>
  <si>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</si>
  <si>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</si>
  <si>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</si>
  <si>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</si>
  <si>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</si>
  <si>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</si>
  <si>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</si>
  <si>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</si>
  <si>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</si>
  <si>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</si>
  <si>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</si>
  <si>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</si>
  <si>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</si>
  <si>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</si>
  <si>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</si>
  <si>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</si>
  <si>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</si>
  <si>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</si>
  <si>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</si>
  <si>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</si>
  <si>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</si>
  <si>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</si>
  <si>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</si>
  <si>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</si>
  <si>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</si>
  <si>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</si>
  <si>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</si>
  <si>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</si>
  <si>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</si>
  <si>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</si>
  <si>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</si>
  <si>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</si>
  <si>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</si>
  <si>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</si>
  <si>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</si>
  <si>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</si>
  <si>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</si>
  <si>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</si>
  <si>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</si>
  <si>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</si>
  <si>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</si>
  <si>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</si>
  <si>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</si>
  <si>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</si>
  <si>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</si>
  <si>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</si>
  <si>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</si>
  <si>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</si>
  <si>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</si>
  <si>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</si>
  <si>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</si>
  <si>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</si>
  <si>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</si>
  <si>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</si>
  <si>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</si>
  <si>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</si>
  <si>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</si>
  <si>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</si>
  <si>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</si>
  <si>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</si>
  <si>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</si>
  <si>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</si>
  <si>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</si>
  <si>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</si>
  <si>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</si>
  <si>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</si>
  <si>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</si>
  <si>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</si>
  <si>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</si>
  <si>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</si>
  <si>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</si>
  <si>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</si>
  <si>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</si>
  <si>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</si>
  <si>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</si>
  <si>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</si>
  <si>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</si>
  <si>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</si>
  <si>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</si>
  <si>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</si>
  <si>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</si>
  <si>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</si>
  <si>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</si>
  <si>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</si>
  <si>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</si>
  <si>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</si>
  <si>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</si>
  <si>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</si>
  <si>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</si>
  <si>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</si>
  <si>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</si>
  <si>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</si>
  <si>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</si>
  <si>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</si>
  <si>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</si>
  <si>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</si>
  <si>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</si>
  <si>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</si>
  <si>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</si>
  <si>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</si>
  <si>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</si>
  <si>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</si>
  <si>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</si>
  <si>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</si>
  <si>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</si>
  <si>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</si>
  <si>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</si>
  <si>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</si>
  <si>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</si>
  <si>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</si>
  <si>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</si>
  <si>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</si>
  <si>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</si>
  <si>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</si>
  <si>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</si>
  <si>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</si>
  <si>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</si>
  <si>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</si>
  <si>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</si>
  <si>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</si>
  <si>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</si>
  <si>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</si>
  <si>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</si>
  <si>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</si>
  <si>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</si>
  <si>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</si>
  <si>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</si>
  <si>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</si>
  <si>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</si>
  <si>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</si>
  <si>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</si>
  <si>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</si>
  <si>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</si>
  <si>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</si>
  <si>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</si>
  <si>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</si>
  <si>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</si>
  <si>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</si>
  <si>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</si>
  <si>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</si>
  <si>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</si>
  <si>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</si>
  <si>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</si>
  <si>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</si>
  <si>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</si>
  <si>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</si>
  <si>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</si>
  <si>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</si>
  <si>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</si>
  <si>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</si>
  <si>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</si>
  <si>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</si>
  <si>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</si>
  <si>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</si>
  <si>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</si>
  <si>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</si>
  <si>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</si>
  <si>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</si>
  <si>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</si>
  <si>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</si>
  <si>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</si>
  <si>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</si>
  <si>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</si>
  <si>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</si>
  <si>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</si>
  <si>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</si>
  <si>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</si>
  <si>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</si>
  <si>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</si>
  <si>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</si>
  <si>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</si>
  <si>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</si>
  <si>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</si>
  <si>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</si>
  <si>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</si>
  <si>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</si>
  <si>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</si>
  <si>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</si>
  <si>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</si>
  <si>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</si>
  <si>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</si>
  <si>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</si>
  <si>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</si>
  <si>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</si>
  <si>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</si>
  <si>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</si>
  <si>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</si>
  <si>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</si>
  <si>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</si>
  <si>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</si>
  <si>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</si>
  <si>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</si>
  <si>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</si>
  <si>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</si>
  <si>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</si>
  <si>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</si>
  <si>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</si>
  <si>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</si>
  <si>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</si>
  <si>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</si>
  <si>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</si>
  <si>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</si>
  <si>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</si>
  <si>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</si>
  <si>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</si>
  <si>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</si>
  <si>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</si>
  <si>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</si>
  <si>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</si>
  <si>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</si>
  <si>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</si>
  <si>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</si>
  <si>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</si>
  <si>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</si>
  <si>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</si>
  <si>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</si>
  <si>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</si>
  <si>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</si>
  <si>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</si>
  <si>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</si>
  <si>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</si>
  <si>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</si>
  <si>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</si>
  <si>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</si>
  <si>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</si>
  <si>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</si>
  <si>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</si>
  <si>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</si>
  <si>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</si>
  <si>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</si>
  <si>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</si>
  <si>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</si>
  <si>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</si>
  <si>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</si>
  <si>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</si>
  <si>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</si>
  <si>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</si>
  <si>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</si>
  <si>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</si>
  <si>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</si>
  <si>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</si>
  <si>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</si>
  <si>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</si>
  <si>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</si>
  <si>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</si>
  <si>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</si>
  <si>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</si>
  <si>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</si>
  <si>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</si>
  <si>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</si>
  <si>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</si>
  <si>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</si>
  <si>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</si>
  <si>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</si>
  <si>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</si>
  <si>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</si>
  <si>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</si>
  <si>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</si>
  <si>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</si>
  <si>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</si>
  <si>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</si>
  <si>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</si>
  <si>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</si>
  <si>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</si>
  <si>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</si>
  <si>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</si>
  <si>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</si>
  <si>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</si>
  <si>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</si>
  <si>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</si>
  <si>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</si>
  <si>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</si>
  <si>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</si>
  <si>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</si>
  <si>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</si>
  <si>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</si>
  <si>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</si>
  <si>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</si>
  <si>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</si>
  <si>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</si>
  <si>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</si>
  <si>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</si>
  <si>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</si>
  <si>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</si>
  <si>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</si>
  <si>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</si>
  <si>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</si>
  <si>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</si>
  <si>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</si>
  <si>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</si>
  <si>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</si>
  <si>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</si>
  <si>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</si>
  <si>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</si>
  <si>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</si>
  <si>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</si>
  <si>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</si>
  <si>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</si>
  <si>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</si>
  <si>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</si>
  <si>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</si>
  <si>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</si>
  <si>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</si>
  <si>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</si>
  <si>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</si>
  <si>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</si>
  <si>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</si>
  <si>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</si>
  <si>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</si>
  <si>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</si>
  <si>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</si>
  <si>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</si>
  <si>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</si>
  <si>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</si>
  <si>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</si>
  <si>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</si>
  <si>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</si>
  <si>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</si>
  <si>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</si>
  <si>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</si>
  <si>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</si>
  <si>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</si>
  <si>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</si>
  <si>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</si>
  <si>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</si>
  <si>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</si>
  <si>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</si>
  <si>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</si>
  <si>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</si>
  <si>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</si>
  <si>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</si>
  <si>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</si>
  <si>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</si>
  <si>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</si>
  <si>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</si>
  <si>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</si>
  <si>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</si>
  <si>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</si>
  <si>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</si>
  <si>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</si>
  <si>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</si>
  <si>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</si>
  <si>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</si>
  <si>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</si>
  <si>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</si>
  <si>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</si>
  <si>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</si>
  <si>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</si>
  <si>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</si>
  <si>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</si>
  <si>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</si>
  <si>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</si>
  <si>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</si>
  <si>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</si>
  <si>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</si>
  <si>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</si>
  <si>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</si>
  <si>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</si>
  <si>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</si>
  <si>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</si>
  <si>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</si>
  <si>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</si>
  <si>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</si>
  <si>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</si>
  <si>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</si>
  <si>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</si>
  <si>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</si>
  <si>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</si>
  <si>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</si>
  <si>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</si>
  <si>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</si>
  <si>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</si>
  <si>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</si>
  <si>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</si>
  <si>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</si>
  <si>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</si>
  <si>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</si>
  <si>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</si>
  <si>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</si>
  <si>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</si>
  <si>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</si>
  <si>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</si>
  <si>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</si>
  <si>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</si>
  <si>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</si>
  <si>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</si>
  <si>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</si>
  <si>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</si>
  <si>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</si>
  <si>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</si>
  <si>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</si>
  <si>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</si>
  <si>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</si>
  <si>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</si>
  <si>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</si>
  <si>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</si>
  <si>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</si>
  <si>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</si>
  <si>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</si>
  <si>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</si>
  <si>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</si>
  <si>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</si>
  <si>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</si>
  <si>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</si>
  <si>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</si>
  <si>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</si>
  <si>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</si>
  <si>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</si>
  <si>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</si>
  <si>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</si>
  <si>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</si>
  <si>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</si>
  <si>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</si>
  <si>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</si>
  <si>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</si>
  <si>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</si>
  <si>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</si>
  <si>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</si>
  <si>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</si>
  <si>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</si>
  <si>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</si>
  <si>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</si>
  <si>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</si>
  <si>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</si>
  <si>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</si>
  <si>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</si>
  <si>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</si>
  <si>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</si>
  <si>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</si>
  <si>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</si>
  <si>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</si>
  <si>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</si>
  <si>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</si>
  <si>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</si>
  <si>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</si>
  <si>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</si>
  <si>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</si>
  <si>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</si>
  <si>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</si>
  <si>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</si>
  <si>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</si>
  <si>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</si>
  <si>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</si>
  <si>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</si>
  <si>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</si>
  <si>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</si>
  <si>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</si>
  <si>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</si>
  <si>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</si>
  <si>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</si>
  <si>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</si>
  <si>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</si>
  <si>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</si>
  <si>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</si>
  <si>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</si>
  <si>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</si>
  <si>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</si>
  <si>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</si>
  <si>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</si>
  <si>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</si>
  <si>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</si>
  <si>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</si>
  <si>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</si>
  <si>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</si>
  <si>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</si>
  <si>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</si>
  <si>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</si>
  <si>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</si>
  <si>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</si>
  <si>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</si>
  <si>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</si>
  <si>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</si>
  <si>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</si>
  <si>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</si>
  <si>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</si>
  <si>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</si>
  <si>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</si>
  <si>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</si>
  <si>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</si>
  <si>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</si>
  <si>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</si>
  <si>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</si>
  <si>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</si>
  <si>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</si>
  <si>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</si>
  <si>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</si>
  <si>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</si>
  <si>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</si>
  <si>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</si>
  <si>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</si>
  <si>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</si>
  <si>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</si>
  <si>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</si>
  <si>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</si>
  <si>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</si>
  <si>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</si>
  <si>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</si>
  <si>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</si>
  <si>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</si>
  <si>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</si>
  <si>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</si>
  <si>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</si>
  <si>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</si>
  <si>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</si>
  <si>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</si>
  <si>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</si>
  <si>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</si>
  <si>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</si>
  <si>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</si>
  <si>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</si>
  <si>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</si>
  <si>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</si>
  <si>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</si>
  <si>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</si>
  <si>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</si>
  <si>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</si>
  <si>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</si>
  <si>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</si>
  <si>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</si>
  <si>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</si>
  <si>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</si>
  <si>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</si>
  <si>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</si>
  <si>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</si>
  <si>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</si>
  <si>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</si>
  <si>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</si>
  <si>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</si>
  <si>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</si>
  <si>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</si>
  <si>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</si>
  <si>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</si>
  <si>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</si>
  <si>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</si>
  <si>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</si>
  <si>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</si>
  <si>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</si>
  <si>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</si>
  <si>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</si>
  <si>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</si>
  <si>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</si>
  <si>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</si>
  <si>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</si>
  <si>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</si>
  <si>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</si>
  <si>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</si>
  <si>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</si>
  <si>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</si>
  <si>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</si>
  <si>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</si>
  <si>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</si>
  <si>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</si>
  <si>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</si>
  <si>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</si>
  <si>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</si>
  <si>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</si>
  <si>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</si>
  <si>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</si>
  <si>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</si>
  <si>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</si>
  <si>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</si>
  <si>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</si>
  <si>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</si>
  <si>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</si>
  <si>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</si>
  <si>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</si>
  <si>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</si>
  <si>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</si>
  <si>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</si>
  <si>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</si>
  <si>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</si>
  <si>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</si>
  <si>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</si>
  <si>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</si>
  <si>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</si>
  <si>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</si>
  <si>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</si>
  <si>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</si>
  <si>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</si>
  <si>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</si>
  <si>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</si>
  <si>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</si>
  <si>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</si>
  <si>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</si>
  <si>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</si>
  <si>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</si>
  <si>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</si>
  <si>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</si>
  <si>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</si>
  <si>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</si>
  <si>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</si>
  <si>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</si>
  <si>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</si>
  <si>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</si>
  <si>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</si>
  <si>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</si>
  <si>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</si>
  <si>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</si>
  <si>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</si>
  <si>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</si>
  <si>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</si>
  <si>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</si>
  <si>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</si>
  <si>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</si>
  <si>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</si>
  <si>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</si>
  <si>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</si>
  <si>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</si>
  <si>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</si>
  <si>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</si>
  <si>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</si>
  <si>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</si>
  <si>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</si>
  <si>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</si>
  <si>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</si>
  <si>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</si>
  <si>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</si>
  <si>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</si>
  <si>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</si>
  <si>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</si>
  <si>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</si>
  <si>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</si>
  <si>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</si>
  <si>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</si>
  <si>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</si>
  <si>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</si>
  <si>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</si>
  <si>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</si>
  <si>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</si>
  <si>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</si>
  <si>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</si>
  <si>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</si>
  <si>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</si>
  <si>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</si>
  <si>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</si>
  <si>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</si>
  <si>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</si>
  <si>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</si>
  <si>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</si>
  <si>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</si>
  <si>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</si>
  <si>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</si>
  <si>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</si>
  <si>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</si>
  <si>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</si>
  <si>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</si>
  <si>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</si>
  <si>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</si>
  <si>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</si>
  <si>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</si>
  <si>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</si>
  <si>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</si>
  <si>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</si>
  <si>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</si>
  <si>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</si>
  <si>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</si>
  <si>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</si>
  <si>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</si>
  <si>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</si>
  <si>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</si>
  <si>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</si>
  <si>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</si>
  <si>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</si>
  <si>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</si>
  <si>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</si>
  <si>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</si>
  <si>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</si>
  <si>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</si>
  <si>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</si>
  <si>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</si>
  <si>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</si>
  <si>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</si>
  <si>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</si>
  <si>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</si>
  <si>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</si>
  <si>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</si>
  <si>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</si>
  <si>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</si>
  <si>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</si>
  <si>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</si>
  <si>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</si>
  <si>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</si>
  <si>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</si>
  <si>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</si>
  <si>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</si>
  <si>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</si>
  <si>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</si>
  <si>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</si>
  <si>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</si>
  <si>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</si>
  <si>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</si>
  <si>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</si>
  <si>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</si>
  <si>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</si>
  <si>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</si>
  <si>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</si>
  <si>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</si>
  <si>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</si>
  <si>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</si>
  <si>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</si>
  <si>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</si>
  <si>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</si>
  <si>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</si>
  <si>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</si>
  <si>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</si>
  <si>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</si>
  <si>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</si>
  <si>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</si>
  <si>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</si>
  <si>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</si>
  <si>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</si>
  <si>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</si>
  <si>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</si>
  <si>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</si>
  <si>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</si>
  <si>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</si>
  <si>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</si>
  <si>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</si>
  <si>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</si>
  <si>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</si>
  <si>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</si>
  <si>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</si>
  <si>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</si>
  <si>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</si>
  <si>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</si>
  <si>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</si>
  <si>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</si>
  <si>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</si>
  <si>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</si>
  <si>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</si>
  <si>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</si>
  <si>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</si>
  <si>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</si>
  <si>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</si>
  <si>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</si>
  <si>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</si>
  <si>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</si>
  <si>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</si>
  <si>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</si>
  <si>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</si>
  <si>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</si>
  <si>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</si>
  <si>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</si>
  <si>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</si>
  <si>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</si>
  <si>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</si>
  <si>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</si>
  <si>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</si>
  <si>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</si>
  <si>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</si>
  <si>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</si>
  <si>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</si>
  <si>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</si>
  <si>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</si>
  <si>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</si>
  <si>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</si>
  <si>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</si>
  <si>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</si>
  <si>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</si>
  <si>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</si>
  <si>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</si>
  <si>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</si>
  <si>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</si>
  <si>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</si>
  <si>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</si>
  <si>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</si>
  <si>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</si>
  <si>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</si>
  <si>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</si>
  <si>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</si>
  <si>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</si>
  <si>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</si>
  <si>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</si>
  <si>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</si>
  <si>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</si>
  <si>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</si>
  <si>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</si>
  <si>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</si>
  <si>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</si>
  <si>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</si>
  <si>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</si>
  <si>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</si>
  <si>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</si>
  <si>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</si>
  <si>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</si>
  <si>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</si>
  <si>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</si>
  <si>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</si>
  <si>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</si>
  <si>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</si>
  <si>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</si>
  <si>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</si>
  <si>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</si>
  <si>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</si>
  <si>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</si>
  <si>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</si>
  <si>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</si>
  <si>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</si>
  <si>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</si>
  <si>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</si>
  <si>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</si>
  <si>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</si>
  <si>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</si>
  <si>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</si>
  <si>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</si>
  <si>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</si>
  <si>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</si>
  <si>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</si>
  <si>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</si>
  <si>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</si>
  <si>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</si>
  <si>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</si>
  <si>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</si>
  <si>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</si>
  <si>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</si>
  <si>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</si>
  <si>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</si>
  <si>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</si>
  <si>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</si>
  <si>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</si>
  <si>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</si>
  <si>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</si>
  <si>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</si>
  <si>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</si>
  <si>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</si>
  <si>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</si>
  <si>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</si>
  <si>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</si>
  <si>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</si>
  <si>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</si>
  <si>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</si>
  <si>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</si>
  <si>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</si>
  <si>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</si>
  <si>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</si>
  <si>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</si>
  <si>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</si>
  <si>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</si>
  <si>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</si>
  <si>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</si>
  <si>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</si>
  <si>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</si>
  <si>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</si>
  <si>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</si>
  <si>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</si>
  <si>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</si>
  <si>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</si>
  <si>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</si>
  <si>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</si>
  <si>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</si>
  <si>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</si>
  <si>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</si>
  <si>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</si>
  <si>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</si>
  <si>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</si>
  <si>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</si>
  <si>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</si>
  <si>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</si>
  <si>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</si>
  <si>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</si>
  <si>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</si>
  <si>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</si>
  <si>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</si>
  <si>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</si>
  <si>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</si>
  <si>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</si>
  <si>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</si>
  <si>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</si>
  <si>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</si>
  <si>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</si>
  <si>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</si>
  <si>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</si>
  <si>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</si>
  <si>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</si>
  <si>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</si>
  <si>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</si>
  <si>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</si>
  <si>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</si>
  <si>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</si>
  <si>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</si>
  <si>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</si>
  <si>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</si>
  <si>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</si>
  <si>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</si>
  <si>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</si>
  <si>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</si>
  <si>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</si>
  <si>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</si>
  <si>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</si>
  <si>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</si>
  <si>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</si>
  <si>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</si>
  <si>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</si>
  <si>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</si>
  <si>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</si>
  <si>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</si>
  <si>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</si>
  <si>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</si>
  <si>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</si>
  <si>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</si>
  <si>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</si>
  <si>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</si>
  <si>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</si>
  <si>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</si>
  <si>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</si>
  <si>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</si>
  <si>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</si>
  <si>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</si>
  <si>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</si>
  <si>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</si>
  <si>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</si>
  <si>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</si>
  <si>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</si>
  <si>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</si>
  <si>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</si>
  <si>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</si>
  <si>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</si>
  <si>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</si>
  <si>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</si>
  <si>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</si>
  <si>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</si>
  <si>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</si>
  <si>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</si>
  <si>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</si>
  <si>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</si>
  <si>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</si>
  <si>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</si>
  <si>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</si>
  <si>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</si>
  <si>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</si>
  <si>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</si>
  <si>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</si>
  <si>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</si>
  <si>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</si>
  <si>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</si>
  <si>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</si>
  <si>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</si>
  <si>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</si>
  <si>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</si>
  <si>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</si>
  <si>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</si>
  <si>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</si>
  <si>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</si>
  <si>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</si>
  <si>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</si>
  <si>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</si>
  <si>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</si>
  <si>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</si>
  <si>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</si>
  <si>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</si>
  <si>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</si>
  <si>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</si>
  <si>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</si>
  <si>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</si>
  <si>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</si>
  <si>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</si>
  <si>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</si>
  <si>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</si>
  <si>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</si>
  <si>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</si>
  <si>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</si>
  <si>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</si>
  <si>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</si>
  <si>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</si>
  <si>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</si>
  <si>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</si>
  <si>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</si>
  <si>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</si>
  <si>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</si>
  <si>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</si>
  <si>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</si>
  <si>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</si>
  <si>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</si>
  <si>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</si>
  <si>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</si>
  <si>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</si>
  <si>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</si>
  <si>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</si>
  <si>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</si>
  <si>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</si>
  <si>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</si>
  <si>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</si>
  <si>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</si>
  <si>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</si>
  <si>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</si>
  <si>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</si>
  <si>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</si>
  <si>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</si>
  <si>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</si>
  <si>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</si>
  <si>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</si>
  <si>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</si>
  <si>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</si>
  <si>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</si>
  <si>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</si>
  <si>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</si>
  <si>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</si>
  <si>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</si>
  <si>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</si>
  <si>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</si>
  <si>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</si>
  <si>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</si>
  <si>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</si>
  <si>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</si>
  <si>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</si>
  <si>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</si>
  <si>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</si>
  <si>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</si>
  <si>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</si>
  <si>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</si>
  <si>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</si>
  <si>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</si>
  <si>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</si>
  <si>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</si>
  <si>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</si>
  <si>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</si>
  <si>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</si>
  <si>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</si>
  <si>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</si>
  <si>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</si>
  <si>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</si>
  <si>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</si>
  <si>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</si>
  <si>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</si>
  <si>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</si>
  <si>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</si>
  <si>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</si>
  <si>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</si>
  <si>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</si>
  <si>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</si>
  <si>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</si>
  <si>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</si>
  <si>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</si>
  <si>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</si>
  <si>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</si>
  <si>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</si>
  <si>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</si>
  <si>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</si>
  <si>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</si>
  <si>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</si>
  <si>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</si>
  <si>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</si>
  <si>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</si>
  <si>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</si>
  <si>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</si>
  <si>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</si>
  <si>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</si>
  <si>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</si>
  <si>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</si>
  <si>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</si>
  <si>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</si>
  <si>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</si>
  <si>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</si>
  <si>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</si>
  <si>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</si>
  <si>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</si>
  <si>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</si>
  <si>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</si>
  <si>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</si>
  <si>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</si>
  <si>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</si>
  <si>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</si>
  <si>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</si>
  <si>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</si>
  <si>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</si>
  <si>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</si>
  <si>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</si>
  <si>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</si>
  <si>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</si>
  <si>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</si>
  <si>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</si>
  <si>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</si>
  <si>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</si>
  <si>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</si>
  <si>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</si>
  <si>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</si>
  <si>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</si>
  <si>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</si>
  <si>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</si>
  <si>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</si>
  <si>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</si>
  <si>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</si>
  <si>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</si>
  <si>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</si>
  <si>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</si>
  <si>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</si>
  <si>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</si>
  <si>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</si>
  <si>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</si>
  <si>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</si>
  <si>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</si>
  <si>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</si>
  <si>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</si>
  <si>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</si>
  <si>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</si>
  <si>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</si>
  <si>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</si>
  <si>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</si>
  <si>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</si>
  <si>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</si>
  <si>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</si>
  <si>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</si>
  <si>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</si>
  <si>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</si>
  <si>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</si>
  <si>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</si>
  <si>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</si>
  <si>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</si>
  <si>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</si>
  <si>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</si>
  <si>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</si>
  <si>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</si>
  <si>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</si>
  <si>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</si>
  <si>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</si>
  <si>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</si>
  <si>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</si>
  <si>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</si>
  <si>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</si>
  <si>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</si>
  <si>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</si>
  <si>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</si>
  <si>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</si>
  <si>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</si>
  <si>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</si>
  <si>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</si>
  <si>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</si>
  <si>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</si>
  <si>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</si>
  <si>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</si>
  <si>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</si>
  <si>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</si>
  <si>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</si>
  <si>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</si>
  <si>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</si>
  <si>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</si>
  <si>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</si>
  <si>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</si>
  <si>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</si>
  <si>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</si>
  <si>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</si>
  <si>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</si>
  <si>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</si>
  <si>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</si>
  <si>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</si>
  <si>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</si>
  <si>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</si>
  <si>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</si>
  <si>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</si>
  <si>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</si>
  <si>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</si>
  <si>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</si>
  <si>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</si>
  <si>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</si>
  <si>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</si>
  <si>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</si>
  <si>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</si>
  <si>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</si>
  <si>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</si>
  <si>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</si>
  <si>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</si>
  <si>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</si>
  <si>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</si>
  <si>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</si>
  <si>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</si>
  <si>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</si>
  <si>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</si>
  <si>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</si>
  <si>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</si>
  <si>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</si>
  <si>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</si>
  <si>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</si>
  <si>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</si>
  <si>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</si>
  <si>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</si>
  <si>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</si>
  <si>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</si>
  <si>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</si>
  <si>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</si>
  <si>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</si>
  <si>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</si>
  <si>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</si>
  <si>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</si>
  <si>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</si>
  <si>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</si>
  <si>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</si>
  <si>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</si>
  <si>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</si>
  <si>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</si>
  <si>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</si>
  <si>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</si>
  <si>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</si>
  <si>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</si>
  <si>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</si>
  <si>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</si>
  <si>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</si>
  <si>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</si>
  <si>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</si>
  <si>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</si>
  <si>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</si>
  <si>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</si>
  <si>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</si>
  <si>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</si>
  <si>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</si>
  <si>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</si>
  <si>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</si>
  <si>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</si>
  <si>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</si>
  <si>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</si>
  <si>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</si>
  <si>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</si>
  <si>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</si>
  <si>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</si>
  <si>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</si>
  <si>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</si>
  <si>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</si>
  <si>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</si>
  <si>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</si>
  <si>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</si>
  <si>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</si>
  <si>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</si>
  <si>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</si>
  <si>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</si>
  <si>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</si>
  <si>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</si>
  <si>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</si>
  <si>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</si>
  <si>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</si>
  <si>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</si>
  <si>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</si>
  <si>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</si>
  <si>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</si>
  <si>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</si>
  <si>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</si>
  <si>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</si>
  <si>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</si>
  <si>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</si>
  <si>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</si>
  <si>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</si>
  <si>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</si>
  <si>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</si>
  <si>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</si>
  <si>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</si>
  <si>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</si>
  <si>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</si>
  <si>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</si>
  <si>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</si>
  <si>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</si>
  <si>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</si>
  <si>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</si>
  <si>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</si>
  <si>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</si>
  <si>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</si>
  <si>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</si>
  <si>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</si>
  <si>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</si>
  <si>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</si>
  <si>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</si>
  <si>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</si>
  <si>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</si>
  <si>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</si>
  <si>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</si>
  <si>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</si>
  <si>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</si>
  <si>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</si>
  <si>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</si>
  <si>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</si>
  <si>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</si>
  <si>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</si>
  <si>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</si>
  <si>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</si>
  <si>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</si>
  <si>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</si>
  <si>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</si>
  <si>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</si>
  <si>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</si>
  <si>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</si>
  <si>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</si>
  <si>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</si>
  <si>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</si>
  <si>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</si>
  <si>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</si>
  <si>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</si>
  <si>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</si>
  <si>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</si>
  <si>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</si>
  <si>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</si>
  <si>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</si>
  <si>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</si>
  <si>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</si>
  <si>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</si>
  <si>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</si>
  <si>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</si>
  <si>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</si>
  <si>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</si>
  <si>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</si>
  <si>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</si>
  <si>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</si>
  <si>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</si>
  <si>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</si>
  <si>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</si>
  <si>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</si>
  <si>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</si>
  <si>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</si>
  <si>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</si>
  <si>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</si>
  <si>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</si>
  <si>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</si>
  <si>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</si>
  <si>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</si>
  <si>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</si>
  <si>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</si>
  <si>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</si>
  <si>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</si>
  <si>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</si>
  <si>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</si>
  <si>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</si>
  <si>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</si>
  <si>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</si>
  <si>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</si>
  <si>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</si>
  <si>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</si>
  <si>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</si>
  <si>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</si>
  <si>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</si>
  <si>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</si>
  <si>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</si>
  <si>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</si>
  <si>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</si>
  <si>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</si>
  <si>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</si>
  <si>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</si>
  <si>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</si>
  <si>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</si>
  <si>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</si>
  <si>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</si>
  <si>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</si>
  <si>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</si>
  <si>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</si>
  <si>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</si>
  <si>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</si>
  <si>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</si>
  <si>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</si>
  <si>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</si>
  <si>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</si>
  <si>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</si>
  <si>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</si>
  <si>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</si>
  <si>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</si>
  <si>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</si>
  <si>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</si>
  <si>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</si>
  <si>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</si>
  <si>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</si>
  <si>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</si>
  <si>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</si>
  <si>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</si>
  <si>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</si>
  <si>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</si>
  <si>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</si>
  <si>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</si>
  <si>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</si>
  <si>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</si>
  <si>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</si>
  <si>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</si>
  <si>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</si>
  <si>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</si>
  <si>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</si>
  <si>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</si>
  <si>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</si>
  <si>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</si>
  <si>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</si>
  <si>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</si>
  <si>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</si>
  <si>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</si>
  <si>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</si>
  <si>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</si>
  <si>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</si>
  <si>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</si>
  <si>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</si>
  <si>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</si>
  <si>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</si>
  <si>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</si>
  <si>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</si>
  <si>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</si>
  <si>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</si>
  <si>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</si>
  <si>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</si>
  <si>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</si>
  <si>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</si>
  <si>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</si>
  <si>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</si>
  <si>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</si>
  <si>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</si>
  <si>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</si>
  <si>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</si>
  <si>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</si>
  <si>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</si>
  <si>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</si>
  <si>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</si>
  <si>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</si>
  <si>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</si>
  <si>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</si>
  <si>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</si>
  <si>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</si>
  <si>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</si>
  <si>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</si>
  <si>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</si>
  <si>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</si>
  <si>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</si>
  <si>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</si>
  <si>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</si>
  <si>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na entrega do intervalo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</si>
  <si>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</si>
  <si>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</si>
  <si>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</si>
  <si>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</si>
  <si>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</si>
  <si>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</si>
  <si>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</si>
  <si>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</si>
  <si>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</si>
  <si>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 intervalo 13:30 ate 16:30</t>
  </si>
  <si>
    <t>ZBM-1 / ZBM-2</t>
  </si>
  <si>
    <t>ZBM1/ZBM2</t>
  </si>
  <si>
    <t>PDM - Substituição de jacaré  via 1 e via 2</t>
  </si>
  <si>
    <t xml:space="preserve">TP pronta 11hrs, intervalo 13:30 ate 16:30, foi realizado parcialmente </t>
  </si>
  <si>
    <t>TP pronta 10hrs,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</si>
  <si>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</si>
  <si>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</si>
  <si>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</si>
  <si>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</si>
  <si>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pronto 11:40, sem oportunidade de faixa, fluxo de trens</t>
  </si>
  <si>
    <t>TP pronta 10hrs, intervalo 11:17 ate 14:17</t>
  </si>
  <si>
    <t>MC1 08:30, intervalo 09:17 ate 12:20</t>
  </si>
  <si>
    <t xml:space="preserve">TP pronta 10hrs, sem oportunidade de faixa, fluxo de trens </t>
  </si>
  <si>
    <t>130ZYQW/ZEM1302</t>
  </si>
  <si>
    <t>MC1 07:23, segue intervalo 11:28 ate 12:48</t>
  </si>
  <si>
    <t>Deslocamento para ZEM, em oportundiade trabalhar no km134+500 ao km 135+200 via 2</t>
  </si>
  <si>
    <t>MC1 11:48, sem oportunidade de trabalho, somente deslocou para ZEM</t>
  </si>
  <si>
    <t>Alisson 41 8840-1785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</si>
  <si>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</si>
  <si>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</si>
  <si>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</si>
  <si>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</si>
  <si>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</si>
  <si>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</si>
  <si>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Moises 41 8425-5683</t>
  </si>
  <si>
    <t>PDM - Substituição de trilho  (Obs: Equipe embarcado no W62)</t>
  </si>
  <si>
    <t>TP pronta 11hrs, intervalo 11:47 ate 17:47</t>
  </si>
  <si>
    <t xml:space="preserve">MC1 08:29, foi licenciado porem retornou para ZPT devido penalidade no trecho, foi autorizado a partida novamente segue para o local de trabalho </t>
  </si>
  <si>
    <t>Inspeção R7D ( Ronda de chuva)</t>
  </si>
  <si>
    <t>MC1 07:40, segue inspeção R7D</t>
  </si>
  <si>
    <t>TP pronta 08hrs, intervalos 09:30 ate 11hrs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</si>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</sst>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BK737" activePane="topRight" state="frozen"/>
      <selection pane="topRight" activeCell="BO751" sqref="BO7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70" t="s">
        <v>953</v>
      </c>
      <c r="C1" s="271"/>
      <c r="D1" s="271"/>
      <c r="E1" s="3"/>
      <c r="F1" s="270" t="s">
        <v>954</v>
      </c>
      <c r="G1" s="271"/>
      <c r="H1" s="272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3"/>
      <c r="AH1" s="5"/>
      <c r="AI1" s="247" t="s">
        <v>955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956</v>
      </c>
      <c r="BI1" s="253"/>
      <c r="BJ1" s="253"/>
      <c r="BK1" s="254"/>
      <c r="BL1" s="5"/>
      <c r="BM1" s="244" t="s">
        <v>957</v>
      </c>
      <c r="BN1" s="245"/>
      <c r="BO1" s="245"/>
      <c r="BP1" s="245"/>
      <c r="BQ1" s="245"/>
      <c r="BR1" s="245"/>
      <c r="BS1" s="24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7" t="s">
        <v>958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961</v>
      </c>
      <c r="AT2" s="248"/>
      <c r="AU2" s="248"/>
      <c r="AV2" s="248"/>
      <c r="AW2" s="248"/>
      <c r="AX2" s="248"/>
      <c r="AY2" s="251"/>
      <c r="AZ2" s="6"/>
      <c r="BA2" s="261" t="s">
        <v>962</v>
      </c>
      <c r="BB2" s="262"/>
      <c r="BC2" s="247" t="s">
        <v>959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61" t="s">
        <v>963</v>
      </c>
      <c r="AJ3" s="262"/>
      <c r="AK3" s="261" t="s">
        <v>964</v>
      </c>
      <c r="AL3" s="267"/>
      <c r="AM3" s="268"/>
      <c r="AN3" s="269"/>
      <c r="AO3" s="267"/>
      <c r="AP3" s="267"/>
      <c r="AQ3" s="262"/>
      <c r="AR3" s="63"/>
      <c r="AS3" s="265" t="s">
        <v>970</v>
      </c>
      <c r="AT3" s="266"/>
      <c r="AU3" s="265" t="s">
        <v>971</v>
      </c>
      <c r="AV3" s="266"/>
      <c r="AW3" s="265" t="s">
        <v>972</v>
      </c>
      <c r="AX3" s="266"/>
      <c r="AY3" s="63" t="s">
        <v>973</v>
      </c>
      <c r="AZ3" s="63"/>
      <c r="BA3" s="263"/>
      <c r="BB3" s="264"/>
      <c r="BC3" s="261" t="s">
        <v>966</v>
      </c>
      <c r="BD3" s="267"/>
      <c r="BE3" s="267"/>
      <c r="BF3" s="262"/>
      <c r="BG3" s="62"/>
      <c r="BH3" s="255"/>
      <c r="BI3" s="256"/>
      <c r="BJ3" s="256"/>
      <c r="BK3" s="257"/>
      <c r="BL3" s="62"/>
      <c r="BM3" s="244" t="s">
        <v>974</v>
      </c>
      <c r="BN3" s="245"/>
      <c r="BO3" s="245"/>
      <c r="BP3" s="246"/>
      <c r="BQ3" s="244" t="s">
        <v>742</v>
      </c>
      <c r="BR3" s="245"/>
      <c r="BS3" s="24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593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2009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2024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445</v>
      </c>
      <c r="BN733" s="129" t="s">
        <v>445</v>
      </c>
      <c r="BO733" s="129" t="s">
        <v>445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230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421</v>
      </c>
      <c r="Y734" s="128" t="s">
        <v>424</v>
      </c>
      <c r="Z734" s="103"/>
      <c r="AA734" s="104" t="s">
        <v>2048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230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445</v>
      </c>
      <c r="BN734" s="129" t="s">
        <v>445</v>
      </c>
      <c r="BO734" s="129" t="s">
        <v>445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0.51388888888888884</v>
      </c>
      <c r="AU735" s="135"/>
      <c r="AV735" s="135"/>
      <c r="AW735" s="14"/>
      <c r="AX735" s="14"/>
      <c r="AY735" s="160">
        <f t="shared" si="70"/>
        <v>9.7222222222222154E-2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445</v>
      </c>
      <c r="BN735" s="129" t="s">
        <v>445</v>
      </c>
      <c r="BO735" s="129" t="s">
        <v>445</v>
      </c>
      <c r="BP735" s="18"/>
      <c r="BQ735" s="12" t="str">
        <f t="shared" si="72"/>
        <v>Aderente</v>
      </c>
      <c r="BR735" s="19">
        <f t="shared" si="73"/>
        <v>1.1666666666666659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445</v>
      </c>
      <c r="BN736" s="129" t="s">
        <v>445</v>
      </c>
      <c r="BO736" s="129" t="s">
        <v>445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80" t="s">
        <v>2053</v>
      </c>
      <c r="BL737" s="16"/>
      <c r="BM737" s="129" t="s">
        <v>445</v>
      </c>
      <c r="BN737" s="129" t="s">
        <v>445</v>
      </c>
      <c r="BO737" s="129" t="s">
        <v>445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421</v>
      </c>
      <c r="Y738" s="128" t="s">
        <v>424</v>
      </c>
      <c r="Z738" s="103"/>
      <c r="AA738" s="104" t="s">
        <v>2055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436</v>
      </c>
      <c r="BN738" s="129" t="s">
        <v>456</v>
      </c>
      <c r="BO738" s="129" t="s">
        <v>522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>
        <v>1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2</v>
      </c>
      <c r="BI739" s="17"/>
      <c r="BJ739" s="17" t="s">
        <v>2060</v>
      </c>
      <c r="BK739" s="17" t="s">
        <v>2060</v>
      </c>
      <c r="BL739" s="16"/>
      <c r="BM739" s="129" t="s">
        <v>445</v>
      </c>
      <c r="BN739" s="129" t="s">
        <v>445</v>
      </c>
      <c r="BO739" s="129" t="s">
        <v>445</v>
      </c>
      <c r="BP739" s="18"/>
      <c r="BQ739" s="12" t="str">
        <f t="shared" si="72"/>
        <v>Aderente</v>
      </c>
      <c r="BR739" s="19">
        <f t="shared" si="73"/>
        <v>1</v>
      </c>
      <c r="BS739" s="19">
        <f t="shared" si="74"/>
        <v>1</v>
      </c>
      <c r="BT739" s="185" t="str">
        <f t="shared" si="75"/>
        <v>OKOK</v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>
        <v>2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2</v>
      </c>
      <c r="BI740" s="17"/>
      <c r="BJ740" s="17" t="s">
        <v>2064</v>
      </c>
      <c r="BK740" s="17" t="s">
        <v>2060</v>
      </c>
      <c r="BL740" s="16"/>
      <c r="BM740" s="129" t="s">
        <v>445</v>
      </c>
      <c r="BN740" s="129" t="s">
        <v>445</v>
      </c>
      <c r="BO740" s="129" t="s">
        <v>445</v>
      </c>
      <c r="BP740" s="18"/>
      <c r="BQ740" s="12" t="str">
        <f t="shared" si="72"/>
        <v>Aderente</v>
      </c>
      <c r="BR740" s="19">
        <f t="shared" si="73"/>
        <v>1</v>
      </c>
      <c r="BS740" s="19">
        <f t="shared" si="74"/>
        <v>1</v>
      </c>
      <c r="BT740" s="185" t="str">
        <f t="shared" si="75"/>
        <v>OKOK</v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>
        <v>2200</v>
      </c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2</v>
      </c>
      <c r="BI741" s="17"/>
      <c r="BJ741" s="17" t="s">
        <v>2065</v>
      </c>
      <c r="BK741" s="17" t="s">
        <v>2065</v>
      </c>
      <c r="BL741" s="16"/>
      <c r="BM741" s="129" t="s">
        <v>445</v>
      </c>
      <c r="BN741" s="129" t="s">
        <v>445</v>
      </c>
      <c r="BO741" s="129" t="s">
        <v>445</v>
      </c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0.55000000000000004</v>
      </c>
      <c r="BT741" s="185" t="str">
        <f t="shared" si="75"/>
        <v>OKOK</v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2066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2067</v>
      </c>
      <c r="BK744" s="17" t="s">
        <v>2067</v>
      </c>
      <c r="BL744" s="16"/>
      <c r="BM744" s="129" t="s">
        <v>441</v>
      </c>
      <c r="BN744" s="129" t="s">
        <v>470</v>
      </c>
      <c r="BO744" s="129" t="s">
        <v>565</v>
      </c>
      <c r="BP744" s="17" t="s">
        <v>2067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>SuperExecução</v>
      </c>
    </row>
    <row r="745" spans="1:72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400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 t="s">
        <v>424</v>
      </c>
      <c r="Z745" s="103"/>
      <c r="AA745" s="104" t="s">
        <v>2068</v>
      </c>
      <c r="AB745" s="102" t="s">
        <v>412</v>
      </c>
      <c r="AC745" s="150" t="s">
        <v>406</v>
      </c>
      <c r="AD745" s="106">
        <v>0.33333333333333331</v>
      </c>
      <c r="AE745" s="104">
        <v>7309</v>
      </c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>
        <v>0.31597222222222221</v>
      </c>
      <c r="AS745" s="107">
        <v>0.41666666666666669</v>
      </c>
      <c r="AT745" s="107">
        <v>0.5</v>
      </c>
      <c r="AU745" s="135"/>
      <c r="AV745" s="135"/>
      <c r="AW745" s="14"/>
      <c r="AX745" s="14"/>
      <c r="AY745" s="160">
        <f t="shared" si="70"/>
        <v>8.3333333333333315E-2</v>
      </c>
      <c r="AZ745" s="151"/>
      <c r="BA745" s="108">
        <v>400</v>
      </c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2</v>
      </c>
      <c r="BI745" s="17"/>
      <c r="BJ745" s="17" t="s">
        <v>2069</v>
      </c>
      <c r="BK745" s="17" t="s">
        <v>2069</v>
      </c>
      <c r="BL745" s="16"/>
      <c r="BM745" s="129" t="s">
        <v>445</v>
      </c>
      <c r="BN745" s="129" t="s">
        <v>445</v>
      </c>
      <c r="BO745" s="129" t="s">
        <v>445</v>
      </c>
      <c r="BP745" s="18"/>
      <c r="BQ745" s="12" t="str">
        <f t="shared" si="72"/>
        <v>Aderente</v>
      </c>
      <c r="BR745" s="19">
        <f t="shared" si="73"/>
        <v>0.99999999999999978</v>
      </c>
      <c r="BS745" s="19">
        <f t="shared" si="74"/>
        <v>1</v>
      </c>
      <c r="BT745" s="185" t="str">
        <f t="shared" si="75"/>
        <v>OKOK</v>
      </c>
    </row>
    <row r="746" spans="1:72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 t="s">
        <v>593</v>
      </c>
      <c r="AE746" s="104" t="s">
        <v>593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>
        <v>0</v>
      </c>
      <c r="AS746" s="107">
        <v>0</v>
      </c>
      <c r="AT746" s="107">
        <v>0</v>
      </c>
      <c r="AU746" s="135"/>
      <c r="AV746" s="135"/>
      <c r="AW746" s="14"/>
      <c r="AX746" s="14"/>
      <c r="AY746" s="160">
        <f t="shared" si="70"/>
        <v>0</v>
      </c>
      <c r="AZ746" s="151"/>
      <c r="BA746" s="108">
        <v>0</v>
      </c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0</v>
      </c>
      <c r="BI746" s="17"/>
      <c r="BJ746" s="17" t="s">
        <v>2067</v>
      </c>
      <c r="BK746" s="17" t="s">
        <v>2067</v>
      </c>
      <c r="BL746" s="16"/>
      <c r="BM746" s="129" t="s">
        <v>441</v>
      </c>
      <c r="BN746" s="129" t="s">
        <v>470</v>
      </c>
      <c r="BO746" s="129" t="s">
        <v>565</v>
      </c>
      <c r="BP746" s="17" t="s">
        <v>2067</v>
      </c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>SuperExecução</v>
      </c>
    </row>
    <row r="747" spans="1:72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 t="s">
        <v>424</v>
      </c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>
        <v>0.4861111111111111</v>
      </c>
      <c r="AS747" s="107">
        <v>0</v>
      </c>
      <c r="AT747" s="107">
        <v>0</v>
      </c>
      <c r="AU747" s="135"/>
      <c r="AV747" s="135"/>
      <c r="AW747" s="14"/>
      <c r="AX747" s="14"/>
      <c r="AY747" s="160">
        <f t="shared" si="70"/>
        <v>0</v>
      </c>
      <c r="AZ747" s="151"/>
      <c r="BA747" s="108">
        <v>0</v>
      </c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>
        <v>0</v>
      </c>
      <c r="BI747" s="17"/>
      <c r="BJ747" s="17" t="s">
        <v>2070</v>
      </c>
      <c r="BK747" s="17" t="s">
        <v>2070</v>
      </c>
      <c r="BL747" s="16"/>
      <c r="BM747" s="129" t="s">
        <v>440</v>
      </c>
      <c r="BN747" s="129" t="s">
        <v>469</v>
      </c>
      <c r="BO747" s="129" t="s">
        <v>568</v>
      </c>
      <c r="BP747" s="17" t="s">
        <v>2070</v>
      </c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>CCOCirculaçãoIntervaloOportunidade</v>
      </c>
    </row>
    <row r="748" spans="1:72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 t="s">
        <v>593</v>
      </c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 t="s">
        <v>424</v>
      </c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>
        <v>0.41666666666666669</v>
      </c>
      <c r="AS748" s="107">
        <v>0.47013888888888888</v>
      </c>
      <c r="AT748" s="107">
        <v>0.59513888888888888</v>
      </c>
      <c r="AU748" s="135"/>
      <c r="AV748" s="135"/>
      <c r="AW748" s="14"/>
      <c r="AX748" s="14"/>
      <c r="AY748" s="160">
        <f t="shared" si="70"/>
        <v>0.125</v>
      </c>
      <c r="AZ748" s="151"/>
      <c r="BA748" s="108">
        <v>1</v>
      </c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>
        <v>2</v>
      </c>
      <c r="BI748" s="17"/>
      <c r="BJ748" s="17" t="s">
        <v>2071</v>
      </c>
      <c r="BK748" s="17" t="s">
        <v>2071</v>
      </c>
      <c r="BL748" s="16"/>
      <c r="BM748" s="129" t="s">
        <v>445</v>
      </c>
      <c r="BN748" s="129" t="s">
        <v>445</v>
      </c>
      <c r="BO748" s="129" t="s">
        <v>445</v>
      </c>
      <c r="BP748" s="18"/>
      <c r="BQ748" s="12" t="str">
        <f t="shared" si="72"/>
        <v>Aderente</v>
      </c>
      <c r="BR748" s="19">
        <f t="shared" si="73"/>
        <v>1</v>
      </c>
      <c r="BS748" s="19">
        <f t="shared" si="74"/>
        <v>1</v>
      </c>
      <c r="BT748" s="185" t="str">
        <f t="shared" si="75"/>
        <v>OKOK</v>
      </c>
    </row>
    <row r="749" spans="1:72">
      <c r="A749" s="47" t="str">
        <f t="shared" si="71"/>
        <v>E1746081</v>
      </c>
      <c r="B749" s="101">
        <v>46081</v>
      </c>
      <c r="C749" s="134">
        <f>IF(BS_CONTROLE[[#This Row],[DATA]]="","",WEEKNUM(BS_CONTROLE[[#This Row],[DATA]]))</f>
        <v>9</v>
      </c>
      <c r="D749" s="103" t="s">
        <v>744</v>
      </c>
      <c r="E749" s="155"/>
      <c r="F749" s="125" t="s">
        <v>595</v>
      </c>
      <c r="G749" s="140" t="str">
        <f>IF(D749="","*",VLOOKUP(F749,BS_ATIVIDADE[],3,FALSE))</f>
        <v>CAMINHÂO - SOLDA</v>
      </c>
      <c r="H749" s="105" t="s">
        <v>201</v>
      </c>
      <c r="I749" s="105" t="s">
        <v>201</v>
      </c>
      <c r="J749" s="104">
        <v>55</v>
      </c>
      <c r="K749" s="104">
        <v>100.3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9" s="105">
        <v>0.38194444444444442</v>
      </c>
      <c r="P749" s="105">
        <v>0.125</v>
      </c>
      <c r="Q749" s="104">
        <v>2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1671</v>
      </c>
      <c r="W749" s="149" t="s">
        <v>1090</v>
      </c>
      <c r="X749" s="103" t="s">
        <v>421</v>
      </c>
      <c r="Y749" s="128" t="s">
        <v>424</v>
      </c>
      <c r="Z749" s="103"/>
      <c r="AA749" s="104">
        <v>1</v>
      </c>
      <c r="AB749" s="102" t="s">
        <v>412</v>
      </c>
      <c r="AC749" s="150"/>
      <c r="AD749" s="106">
        <v>0.29166666666666669</v>
      </c>
      <c r="AE749" s="104">
        <v>6251</v>
      </c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CAMINHÃO DE SOLDA</v>
      </c>
      <c r="AJ749" s="9" t="str">
        <f>IF(BS_CONTROLE[[#This Row],[Atividade]]=0, "-", BS_CONTROLE[[#This Row],[Atividade]])</f>
        <v>CAMINHÃO DE SOLDA</v>
      </c>
      <c r="AK749" s="31" t="str">
        <f>BS_CONTROLE[[#This Row],[Local - Partida]]</f>
        <v>102ZKW2</v>
      </c>
      <c r="AL749" s="31" t="str">
        <f>BS_CONTROLE[[#This Row],[Local - Encerramento]]</f>
        <v>102ZKW2</v>
      </c>
      <c r="AM749" s="104" t="str">
        <f>IF(BS_CONTROLE[[#This Row],[Entre - Estações]]=0, "-", BS_CONTROLE[[#This Row],[Entre - Estações]])</f>
        <v>ZKW-ZLU</v>
      </c>
      <c r="AN749" s="104" t="str">
        <f>IF(BS_CONTROLE[[#This Row],[SB]]=0, "-", BS_CONTROLE[[#This Row],[SB]])</f>
        <v>102ZKW2</v>
      </c>
      <c r="AO749" s="104">
        <f>IF(BS_CONTROLE[[#This Row],[SUB]]=0, "-", BS_CONTROLE[[#This Row],[SUB]])</f>
        <v>55</v>
      </c>
      <c r="AP749" s="104">
        <f>BS_CONTROLE[[#This Row],[KM - Inicio]]</f>
        <v>100.3</v>
      </c>
      <c r="AQ749" s="104">
        <f>BS_CONTROLE[[#This Row],[KM - Inicio]]</f>
        <v>100.3</v>
      </c>
      <c r="AR749" s="107">
        <v>0.35416666666666669</v>
      </c>
      <c r="AS749" s="107">
        <v>0.38680555555555557</v>
      </c>
      <c r="AT749" s="107">
        <v>0.51388888888888884</v>
      </c>
      <c r="AU749" s="135"/>
      <c r="AV749" s="135"/>
      <c r="AW749" s="14"/>
      <c r="AX749" s="14"/>
      <c r="AY749" s="160">
        <f t="shared" si="70"/>
        <v>0.12708333333333327</v>
      </c>
      <c r="AZ749" s="151"/>
      <c r="BA749" s="108">
        <v>2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2</v>
      </c>
      <c r="BI749" s="17"/>
      <c r="BJ749" s="17" t="s">
        <v>2072</v>
      </c>
      <c r="BK749" s="17" t="s">
        <v>2072</v>
      </c>
      <c r="BL749" s="16"/>
      <c r="BM749" s="129" t="s">
        <v>445</v>
      </c>
      <c r="BN749" s="129" t="s">
        <v>445</v>
      </c>
      <c r="BO749" s="129" t="s">
        <v>445</v>
      </c>
      <c r="BP749" s="18"/>
      <c r="BQ749" s="12" t="str">
        <f t="shared" si="72"/>
        <v>Aderente</v>
      </c>
      <c r="BR749" s="19">
        <f t="shared" si="73"/>
        <v>1.0166666666666662</v>
      </c>
      <c r="BS749" s="19">
        <f t="shared" si="74"/>
        <v>1</v>
      </c>
      <c r="BT749" s="185" t="str">
        <f t="shared" si="75"/>
        <v>OKOK</v>
      </c>
    </row>
    <row r="750" spans="1:72">
      <c r="A750" s="47" t="str">
        <f t="shared" si="71"/>
        <v>CLEBISON (TP-728)46081</v>
      </c>
      <c r="B750" s="101">
        <v>46081</v>
      </c>
      <c r="C750" s="134">
        <f>IF(BS_CONTROLE[[#This Row],[DATA]]="","",WEEKNUM(BS_CONTROLE[[#This Row],[DATA]]))</f>
        <v>9</v>
      </c>
      <c r="D750" s="103" t="s">
        <v>866</v>
      </c>
      <c r="E750" s="155">
        <v>701</v>
      </c>
      <c r="F750" s="125" t="s">
        <v>775</v>
      </c>
      <c r="G750" s="140" t="str">
        <f>IF(D750="","*",VLOOKUP(F750,BS_ATIVIDADE[],3,FALSE))</f>
        <v>SOLDA</v>
      </c>
      <c r="H750" s="105" t="s">
        <v>593</v>
      </c>
      <c r="I750" s="105" t="s">
        <v>593</v>
      </c>
      <c r="J750" s="104">
        <v>55</v>
      </c>
      <c r="K750" s="104">
        <v>127.5</v>
      </c>
      <c r="L750" s="104" t="s">
        <v>593</v>
      </c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0" s="105">
        <v>0.375</v>
      </c>
      <c r="P750" s="105">
        <v>8.3333333333333329E-2</v>
      </c>
      <c r="Q750" s="104">
        <v>1</v>
      </c>
      <c r="R750" s="10" t="str">
        <f>IFERROR(_xlfn.XLOOKUP(F750, BS_ATIVIDADE[ATIVIDADE],BS_ATIVIDADE[UNIDADE] ), "*")</f>
        <v>Nº DE SOLDA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1060</v>
      </c>
      <c r="X750" s="103" t="s">
        <v>421</v>
      </c>
      <c r="Y750" s="128" t="s">
        <v>424</v>
      </c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PDM - SOLDA</v>
      </c>
      <c r="AJ750" s="9" t="str">
        <f>IF(BS_CONTROLE[[#This Row],[Atividade]]=0, "-", BS_CONTROLE[[#This Row],[Atividade]])</f>
        <v>PDM - SOLDA</v>
      </c>
      <c r="AK750" s="31" t="str">
        <f>BS_CONTROLE[[#This Row],[Local - Partida]]</f>
        <v>-</v>
      </c>
      <c r="AL750" s="31" t="str">
        <f>BS_CONTROLE[[#This Row],[Local - Encerramento]]</f>
        <v>-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130ZYQ2</v>
      </c>
      <c r="AO750" s="104">
        <f>IF(BS_CONTROLE[[#This Row],[SUB]]=0, "-", BS_CONTROLE[[#This Row],[SUB]])</f>
        <v>55</v>
      </c>
      <c r="AP750" s="104">
        <f>BS_CONTROLE[[#This Row],[KM - Inicio]]</f>
        <v>127.5</v>
      </c>
      <c r="AQ750" s="104">
        <f>BS_CONTROLE[[#This Row],[KM - Inicio]]</f>
        <v>127.5</v>
      </c>
      <c r="AR750" s="107">
        <v>0.41666666666666669</v>
      </c>
      <c r="AS750" s="107">
        <v>0</v>
      </c>
      <c r="AT750" s="107">
        <v>0</v>
      </c>
      <c r="AU750" s="135"/>
      <c r="AV750" s="135"/>
      <c r="AW750" s="14"/>
      <c r="AX750" s="14"/>
      <c r="AY750" s="160">
        <f t="shared" si="70"/>
        <v>0</v>
      </c>
      <c r="AZ750" s="151"/>
      <c r="BA750" s="108">
        <v>0</v>
      </c>
      <c r="BB750" s="10" t="str">
        <f>IFERROR(_xlfn.XLOOKUP(AI750, BS_ATIVIDADE[ATIVIDADE],BS_ATIVIDADE[UNIDADE] ), "*")</f>
        <v>Nº DE SOLDA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0</v>
      </c>
      <c r="BI750" s="17"/>
      <c r="BJ750" s="17" t="s">
        <v>2073</v>
      </c>
      <c r="BK750" s="17" t="s">
        <v>2073</v>
      </c>
      <c r="BL750" s="16"/>
      <c r="BM750" s="129" t="s">
        <v>440</v>
      </c>
      <c r="BN750" s="129" t="s">
        <v>469</v>
      </c>
      <c r="BO750" s="129" t="s">
        <v>568</v>
      </c>
      <c r="BP750" s="17" t="s">
        <v>2073</v>
      </c>
      <c r="BQ750" s="12" t="str">
        <f t="shared" si="72"/>
        <v>Produção e Intervalo</v>
      </c>
      <c r="BR750" s="19">
        <f t="shared" si="73"/>
        <v>0</v>
      </c>
      <c r="BS750" s="19">
        <f t="shared" si="74"/>
        <v>0</v>
      </c>
      <c r="BT750" s="185" t="str">
        <f t="shared" si="75"/>
        <v>CCOCirculaçãoIntervaloOportunidade</v>
      </c>
    </row>
    <row r="751" spans="1:72">
      <c r="A751" s="47" t="str">
        <f t="shared" si="71"/>
        <v>ISMAEL(TP-726)46081</v>
      </c>
      <c r="B751" s="101">
        <v>46081</v>
      </c>
      <c r="C751" s="134">
        <f>IF(BS_CONTROLE[[#This Row],[DATA]]="","",WEEKNUM(BS_CONTROLE[[#This Row],[DATA]]))</f>
        <v>9</v>
      </c>
      <c r="D751" s="103" t="s">
        <v>894</v>
      </c>
      <c r="E751" s="155">
        <v>702</v>
      </c>
      <c r="F751" s="125" t="s">
        <v>775</v>
      </c>
      <c r="G751" s="140" t="str">
        <f>IF(D751="","*",VLOOKUP(F751,BS_ATIVIDADE[],3,FALSE))</f>
        <v>SOLDA</v>
      </c>
      <c r="H751" s="105" t="s">
        <v>593</v>
      </c>
      <c r="I751" s="105"/>
      <c r="J751" s="104">
        <v>55</v>
      </c>
      <c r="K751" s="104">
        <v>127.5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1" s="105">
        <v>0.375</v>
      </c>
      <c r="P751" s="105">
        <v>8.3333333333333329E-2</v>
      </c>
      <c r="Q751" s="104">
        <v>1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1097</v>
      </c>
      <c r="W751" s="149" t="s">
        <v>1060</v>
      </c>
      <c r="X751" s="103" t="s">
        <v>421</v>
      </c>
      <c r="Y751" s="128" t="s">
        <v>424</v>
      </c>
      <c r="Z751" s="103"/>
      <c r="AA751" s="104" t="s">
        <v>593</v>
      </c>
      <c r="AB751" s="102"/>
      <c r="AC751" s="150"/>
      <c r="AD751" s="106"/>
      <c r="AE751" s="104"/>
      <c r="AF751" s="104" t="s">
        <v>593</v>
      </c>
      <c r="AG751" s="104" t="s">
        <v>593</v>
      </c>
      <c r="AH751" s="15"/>
      <c r="AI751" s="125" t="str">
        <f>IF(BS_CONTROLE[[#This Row],[Atividade]]=0, "-", BS_CONTROLE[[#This Row],[Atividade]])</f>
        <v>PDM - SOLDA</v>
      </c>
      <c r="AJ751" s="9" t="str">
        <f>IF(BS_CONTROLE[[#This Row],[Atividade]]=0, "-", BS_CONTROLE[[#This Row],[Atividade]])</f>
        <v>PDM - SOLDA</v>
      </c>
      <c r="AK751" s="31" t="str">
        <f>BS_CONTROLE[[#This Row],[Local - Partida]]</f>
        <v>-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ZWI-ZEM</v>
      </c>
      <c r="AN751" s="104" t="str">
        <f>IF(BS_CONTROLE[[#This Row],[SB]]=0, "-", BS_CONTROLE[[#This Row],[SB]])</f>
        <v>130ZYQ2</v>
      </c>
      <c r="AO751" s="104">
        <f>IF(BS_CONTROLE[[#This Row],[SUB]]=0, "-", BS_CONTROLE[[#This Row],[SUB]])</f>
        <v>55</v>
      </c>
      <c r="AP751" s="104">
        <f>BS_CONTROLE[[#This Row],[KM - Inicio]]</f>
        <v>127.5</v>
      </c>
      <c r="AQ751" s="104">
        <f>BS_CONTROLE[[#This Row],[KM - Inicio]]</f>
        <v>127.5</v>
      </c>
      <c r="AR751" s="107">
        <v>0.41666666666666669</v>
      </c>
      <c r="AS751" s="107">
        <v>0</v>
      </c>
      <c r="AT751" s="107">
        <v>0</v>
      </c>
      <c r="AU751" s="135"/>
      <c r="AV751" s="135"/>
      <c r="AW751" s="14"/>
      <c r="AX751" s="14"/>
      <c r="AY751" s="160">
        <f t="shared" si="70"/>
        <v>0</v>
      </c>
      <c r="AZ751" s="151"/>
      <c r="BA751" s="108">
        <v>0</v>
      </c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2073</v>
      </c>
      <c r="BK751" s="17" t="s">
        <v>2073</v>
      </c>
      <c r="BL751" s="16"/>
      <c r="BM751" s="129" t="s">
        <v>440</v>
      </c>
      <c r="BN751" s="129" t="s">
        <v>469</v>
      </c>
      <c r="BO751" s="129" t="s">
        <v>568</v>
      </c>
      <c r="BP751" s="17" t="s">
        <v>2073</v>
      </c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>CCOCirculaçãoIntervaloOportunidade</v>
      </c>
    </row>
    <row r="752" spans="1:72">
      <c r="A752" s="47" t="str">
        <f t="shared" si="71"/>
        <v>W6046081</v>
      </c>
      <c r="B752" s="101">
        <v>46081</v>
      </c>
      <c r="C752" s="134">
        <f>IF(BS_CONTROLE[[#This Row],[DATA]]="","",WEEKNUM(BS_CONTROLE[[#This Row],[DATA]]))</f>
        <v>9</v>
      </c>
      <c r="D752" s="103" t="s">
        <v>828</v>
      </c>
      <c r="E752" s="155">
        <v>582</v>
      </c>
      <c r="F752" s="125" t="s">
        <v>756</v>
      </c>
      <c r="G752" s="140" t="str">
        <f>IF(D752="","*",VLOOKUP(F752,BS_ATIVIDADE[],3,FALSE))</f>
        <v>DORMENTE - DESCARGA</v>
      </c>
      <c r="H752" s="105" t="s">
        <v>1865</v>
      </c>
      <c r="I752" s="105" t="s">
        <v>1865</v>
      </c>
      <c r="J752" s="104">
        <v>55</v>
      </c>
      <c r="K752" s="104">
        <v>127.8</v>
      </c>
      <c r="L752" s="104">
        <v>133</v>
      </c>
      <c r="M752" s="126" t="s">
        <v>49</v>
      </c>
      <c r="N752" s="126" t="s">
        <v>2074</v>
      </c>
      <c r="O752" s="105">
        <v>0.33333333333333331</v>
      </c>
      <c r="P752" s="105">
        <v>8.3333333333333329E-2</v>
      </c>
      <c r="Q752" s="104">
        <v>1000</v>
      </c>
      <c r="R752" s="10" t="str">
        <f>IFERROR(_xlfn.XLOOKUP(F752, BS_ATIVIDADE[ATIVIDADE],BS_ATIVIDADE[UNIDADE] ), "*")</f>
        <v>Nº DE DORMENTES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1584</v>
      </c>
      <c r="X752" s="103" t="s">
        <v>421</v>
      </c>
      <c r="Y752" s="128" t="s">
        <v>424</v>
      </c>
      <c r="Z752" s="103"/>
      <c r="AA752" s="104">
        <v>1</v>
      </c>
      <c r="AB752" s="102" t="s">
        <v>412</v>
      </c>
      <c r="AC752" s="150" t="s">
        <v>406</v>
      </c>
      <c r="AD752" s="106">
        <v>0.29166666666666669</v>
      </c>
      <c r="AE752" s="104">
        <v>7694</v>
      </c>
      <c r="AF752" s="104" t="s">
        <v>593</v>
      </c>
      <c r="AG752" s="104" t="s">
        <v>593</v>
      </c>
      <c r="AH752" s="15"/>
      <c r="AI752" s="125" t="str">
        <f>IF(BS_CONTROLE[[#This Row],[Atividade]]=0, "-", BS_CONTROLE[[#This Row],[Atividade]])</f>
        <v>PDM - DESCARGA - DORMENTE</v>
      </c>
      <c r="AJ752" s="9" t="str">
        <f>IF(BS_CONTROLE[[#This Row],[Atividade]]=0, "-", BS_CONTROLE[[#This Row],[Atividade]])</f>
        <v>PDM - DESCARGA - DORMENTE</v>
      </c>
      <c r="AK752" s="31" t="str">
        <f>BS_CONTROLE[[#This Row],[Local - Partida]]</f>
        <v>ZEM130-2</v>
      </c>
      <c r="AL752" s="31" t="str">
        <f>BS_CONTROLE[[#This Row],[Local - Encerramento]]</f>
        <v>ZEM130-2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130ZYQW/ZEM1302</v>
      </c>
      <c r="AO752" s="104">
        <f>IF(BS_CONTROLE[[#This Row],[SUB]]=0, "-", BS_CONTROLE[[#This Row],[SUB]])</f>
        <v>55</v>
      </c>
      <c r="AP752" s="104">
        <f>BS_CONTROLE[[#This Row],[KM - Inicio]]</f>
        <v>127.8</v>
      </c>
      <c r="AQ752" s="104">
        <f>BS_CONTROLE[[#This Row],[KM - Inicio]]</f>
        <v>127.8</v>
      </c>
      <c r="AR752" s="107">
        <v>0.30763888888888891</v>
      </c>
      <c r="AS752" s="107">
        <v>0.4777777777777778</v>
      </c>
      <c r="AT752" s="107">
        <v>0.52777777777777779</v>
      </c>
      <c r="AU752" s="135"/>
      <c r="AV752" s="135"/>
      <c r="AW752" s="14"/>
      <c r="AX752" s="14"/>
      <c r="AY752" s="160">
        <f t="shared" si="70"/>
        <v>4.9999999999999989E-2</v>
      </c>
      <c r="AZ752" s="151"/>
      <c r="BA752" s="108">
        <v>1000</v>
      </c>
      <c r="BB752" s="10" t="str">
        <f>IFERROR(_xlfn.XLOOKUP(AI752, BS_ATIVIDADE[ATIVIDADE],BS_ATIVIDADE[UNIDADE] ), "*")</f>
        <v>Nº DE DORMENTES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2075</v>
      </c>
      <c r="BK752" s="17" t="s">
        <v>2075</v>
      </c>
      <c r="BL752" s="16"/>
      <c r="BM752" s="129" t="s">
        <v>445</v>
      </c>
      <c r="BN752" s="129" t="s">
        <v>445</v>
      </c>
      <c r="BO752" s="129" t="s">
        <v>445</v>
      </c>
      <c r="BP752" s="18"/>
      <c r="BQ752" s="12" t="str">
        <f t="shared" si="72"/>
        <v>Intervalo</v>
      </c>
      <c r="BR752" s="19">
        <f t="shared" si="73"/>
        <v>0.59999999999999987</v>
      </c>
      <c r="BS752" s="19">
        <f t="shared" si="74"/>
        <v>1</v>
      </c>
      <c r="BT752" s="185" t="str">
        <f t="shared" si="75"/>
        <v>OKOK</v>
      </c>
    </row>
    <row r="753" spans="1:72">
      <c r="A753" s="47" t="str">
        <f t="shared" si="71"/>
        <v>V8946081</v>
      </c>
      <c r="B753" s="101">
        <v>46081</v>
      </c>
      <c r="C753" s="134">
        <f>IF(BS_CONTROLE[[#This Row],[DATA]]="","",WEEKNUM(BS_CONTROLE[[#This Row],[DATA]]))</f>
        <v>9</v>
      </c>
      <c r="D753" s="103" t="s">
        <v>807</v>
      </c>
      <c r="E753" s="155"/>
      <c r="F753" s="125" t="s">
        <v>698</v>
      </c>
      <c r="G753" s="140" t="str">
        <f>IF(D753="","*",VLOOKUP(F753,BS_ATIVIDADE[],3,FALSE))</f>
        <v>MECANIZAÇÃO - SOCADORA</v>
      </c>
      <c r="H753" s="105" t="s">
        <v>201</v>
      </c>
      <c r="I753" s="105" t="s">
        <v>212</v>
      </c>
      <c r="J753" s="104">
        <v>55</v>
      </c>
      <c r="K753" s="104">
        <v>134.5</v>
      </c>
      <c r="L753" s="104">
        <v>135.19999999999999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3" s="105">
        <v>0.375</v>
      </c>
      <c r="P753" s="105">
        <v>8.3333333333333329E-2</v>
      </c>
      <c r="Q753" s="104">
        <v>480</v>
      </c>
      <c r="R753" s="10" t="str">
        <f>IFERROR(_xlfn.XLOOKUP(F753, BS_ATIVIDADE[ATIVIDADE],BS_ATIVIDADE[UNIDADE] ), "*")</f>
        <v>M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1066</v>
      </c>
      <c r="W753" s="149" t="s">
        <v>2076</v>
      </c>
      <c r="X753" s="103" t="s">
        <v>421</v>
      </c>
      <c r="Y753" s="128" t="s">
        <v>424</v>
      </c>
      <c r="Z753" s="103"/>
      <c r="AA753" s="104">
        <v>1</v>
      </c>
      <c r="AB753" s="102" t="s">
        <v>412</v>
      </c>
      <c r="AC753" s="150" t="s">
        <v>406</v>
      </c>
      <c r="AD753" s="106">
        <v>0.35416666666666669</v>
      </c>
      <c r="AE753" s="104">
        <v>6239</v>
      </c>
      <c r="AF753" s="104">
        <v>6809</v>
      </c>
      <c r="AG753" s="104" t="s">
        <v>593</v>
      </c>
      <c r="AH753" s="15"/>
      <c r="AI753" s="125" t="str">
        <f>IF(BS_CONTROLE[[#This Row],[Atividade]]=0, "-", BS_CONTROLE[[#This Row],[Atividade]])</f>
        <v>MECANIZAÇÃO - SOCADORA</v>
      </c>
      <c r="AJ753" s="9" t="str">
        <f>IF(BS_CONTROLE[[#This Row],[Atividade]]=0, "-", BS_CONTROLE[[#This Row],[Atividade]])</f>
        <v>MECANIZAÇÃO - SOCADORA</v>
      </c>
      <c r="AK753" s="31" t="str">
        <f>BS_CONTROLE[[#This Row],[Local - Partida]]</f>
        <v>102ZKW2</v>
      </c>
      <c r="AL753" s="31" t="str">
        <f>BS_CONTROLE[[#This Row],[Local - Encerramento]]</f>
        <v>ZEM1302</v>
      </c>
      <c r="AM753" s="104" t="str">
        <f>IF(BS_CONTROLE[[#This Row],[Entre - Estações]]=0, "-", BS_CONTROLE[[#This Row],[Entre - Estações]])</f>
        <v>ZEM</v>
      </c>
      <c r="AN753" s="104" t="str">
        <f>IF(BS_CONTROLE[[#This Row],[SB]]=0, "-", BS_CONTROLE[[#This Row],[SB]])</f>
        <v>ZEM2</v>
      </c>
      <c r="AO753" s="104">
        <f>IF(BS_CONTROLE[[#This Row],[SUB]]=0, "-", BS_CONTROLE[[#This Row],[SUB]])</f>
        <v>55</v>
      </c>
      <c r="AP753" s="104">
        <f>BS_CONTROLE[[#This Row],[KM - Inicio]]</f>
        <v>134.5</v>
      </c>
      <c r="AQ753" s="104">
        <f>BS_CONTROLE[[#This Row],[KM - Inicio]]</f>
        <v>134.5</v>
      </c>
      <c r="AR753" s="107">
        <v>0.49166666666666664</v>
      </c>
      <c r="AS753" s="107">
        <v>0.50694444444444442</v>
      </c>
      <c r="AT753" s="107">
        <v>0.54861111111111116</v>
      </c>
      <c r="AU753" s="135"/>
      <c r="AV753" s="135"/>
      <c r="AW753" s="14"/>
      <c r="AX753" s="14"/>
      <c r="AY753" s="160">
        <f t="shared" si="70"/>
        <v>4.1666666666666741E-2</v>
      </c>
      <c r="AZ753" s="151"/>
      <c r="BA753" s="108">
        <v>0</v>
      </c>
      <c r="BB753" s="10" t="str">
        <f>IFERROR(_xlfn.XLOOKUP(AI753, BS_ATIVIDADE[ATIVIDADE],BS_ATIVIDADE[UNIDADE] ), "*")</f>
        <v>M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>
        <v>0</v>
      </c>
      <c r="BI753" s="17"/>
      <c r="BJ753" s="17" t="s">
        <v>2077</v>
      </c>
      <c r="BK753" s="17" t="s">
        <v>2077</v>
      </c>
      <c r="BL753" s="16"/>
      <c r="BM753" s="129" t="s">
        <v>437</v>
      </c>
      <c r="BN753" s="129" t="s">
        <v>457</v>
      </c>
      <c r="BO753" s="129" t="s">
        <v>573</v>
      </c>
      <c r="BP753" s="17" t="s">
        <v>2077</v>
      </c>
      <c r="BQ753" s="12" t="str">
        <f t="shared" si="72"/>
        <v>Produção e Intervalo</v>
      </c>
      <c r="BR753" s="19">
        <f t="shared" si="73"/>
        <v>0.50000000000000089</v>
      </c>
      <c r="BS753" s="19">
        <f t="shared" si="74"/>
        <v>0</v>
      </c>
      <c r="BT753" s="185" t="str">
        <f t="shared" si="75"/>
        <v>MecanizaçãoOperação</v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/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/>
      <c r="N754" s="126"/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t="15.75" customHeight="1">
      <c r="A755" s="47" t="str">
        <f t="shared" si="71"/>
        <v>MOD ZRB46081</v>
      </c>
      <c r="B755" s="101">
        <v>46081</v>
      </c>
      <c r="C755" s="134">
        <f>IF(BS_CONTROLE[[#This Row],[DATA]]="","",WEEKNUM(BS_CONTROLE[[#This Row],[DATA]]))</f>
        <v>9</v>
      </c>
      <c r="D755" s="103" t="s">
        <v>625</v>
      </c>
      <c r="E755" s="155">
        <v>584</v>
      </c>
      <c r="F755" s="125" t="s">
        <v>583</v>
      </c>
      <c r="G755" s="140" t="str">
        <f>IF(D755="","*",VLOOKUP(F755,BS_ATIVIDADE[],3,FALSE))</f>
        <v>OUTROS</v>
      </c>
      <c r="H755" s="105" t="s">
        <v>593</v>
      </c>
      <c r="I755" s="105" t="s">
        <v>593</v>
      </c>
      <c r="J755" s="104">
        <v>55</v>
      </c>
      <c r="K755" s="104">
        <v>145.9</v>
      </c>
      <c r="L755" s="104">
        <v>152</v>
      </c>
      <c r="M755" s="126" t="s">
        <v>63</v>
      </c>
      <c r="N755" s="126" t="s">
        <v>1304</v>
      </c>
      <c r="O755" s="105">
        <v>0.33333333333333331</v>
      </c>
      <c r="P755" s="105">
        <v>0.33333333333333331</v>
      </c>
      <c r="Q755" s="104">
        <v>1</v>
      </c>
      <c r="R755" s="10" t="str">
        <f>IFERROR(_xlfn.XLOOKUP(F755, BS_ATIVIDADE[ATIVIDADE],BS_ATIVIDADE[UNIDADE] ), "*")</f>
        <v>BINÁRIO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2078</v>
      </c>
      <c r="W755" s="149" t="s">
        <v>2079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BLOCO</v>
      </c>
      <c r="AJ755" s="9" t="str">
        <f>IF(BS_CONTROLE[[#This Row],[Atividade]]=0, "-", BS_CONTROLE[[#This Row],[Atividade]])</f>
        <v>BLOCO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ZEJZRB</v>
      </c>
      <c r="AO755" s="104">
        <f>IF(BS_CONTROLE[[#This Row],[SUB]]=0, "-", BS_CONTROLE[[#This Row],[SUB]])</f>
        <v>55</v>
      </c>
      <c r="AP755" s="104">
        <f>BS_CONTROLE[[#This Row],[KM - Inicio]]</f>
        <v>145.9</v>
      </c>
      <c r="AQ755" s="104">
        <f>BS_CONTROLE[[#This Row],[KM - Inicio]]</f>
        <v>145.9</v>
      </c>
      <c r="AR755" s="107">
        <v>0.30208333333333331</v>
      </c>
      <c r="AS755" s="107">
        <v>0.45416666666666666</v>
      </c>
      <c r="AT755" s="107">
        <v>0.78749999999999998</v>
      </c>
      <c r="AU755" s="135"/>
      <c r="AV755" s="135"/>
      <c r="AW755" s="14"/>
      <c r="AX755" s="14"/>
      <c r="AY755" s="160">
        <f t="shared" si="70"/>
        <v>0.33333333333333331</v>
      </c>
      <c r="AZ755" s="151"/>
      <c r="BA755" s="108">
        <v>1</v>
      </c>
      <c r="BB755" s="10" t="str">
        <f>IFERROR(_xlfn.XLOOKUP(AI755, BS_ATIVIDADE[ATIVIDADE],BS_ATIVIDADE[UNIDADE] ), "*")</f>
        <v>BINÁRIO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>
        <v>2</v>
      </c>
      <c r="BI755" s="17"/>
      <c r="BJ755" s="17" t="s">
        <v>2080</v>
      </c>
      <c r="BK755" s="17" t="s">
        <v>2080</v>
      </c>
      <c r="BL755" s="16"/>
      <c r="BM755" s="129" t="s">
        <v>445</v>
      </c>
      <c r="BN755" s="129" t="s">
        <v>445</v>
      </c>
      <c r="BO755" s="129" t="s">
        <v>445</v>
      </c>
      <c r="BP755" s="18"/>
      <c r="BQ755" s="12" t="str">
        <f t="shared" si="72"/>
        <v>Aderente</v>
      </c>
      <c r="BR755" s="19">
        <f t="shared" si="73"/>
        <v>1</v>
      </c>
      <c r="BS755" s="19">
        <f t="shared" si="74"/>
        <v>1</v>
      </c>
      <c r="BT755" s="185" t="str">
        <f t="shared" si="75"/>
        <v>OKOK</v>
      </c>
    </row>
    <row r="756" spans="1:72" ht="16.5" customHeight="1">
      <c r="A756" s="47" t="str">
        <f t="shared" si="71"/>
        <v>W9646081</v>
      </c>
      <c r="B756" s="101">
        <v>46081</v>
      </c>
      <c r="C756" s="134">
        <f>IF(BS_CONTROLE[[#This Row],[DATA]]="","",WEEKNUM(BS_CONTROLE[[#This Row],[DATA]]))</f>
        <v>9</v>
      </c>
      <c r="D756" s="103" t="s">
        <v>842</v>
      </c>
      <c r="E756" s="155">
        <v>705</v>
      </c>
      <c r="F756" s="125" t="s">
        <v>715</v>
      </c>
      <c r="G756" s="140" t="str">
        <f>IF(D756="","*",VLOOKUP(F756,BS_ATIVIDADE[],3,FALSE))</f>
        <v>MODERNIZAÇÃO</v>
      </c>
      <c r="H756" s="105" t="s">
        <v>55</v>
      </c>
      <c r="I756" s="105" t="s">
        <v>1144</v>
      </c>
      <c r="J756" s="104">
        <v>55</v>
      </c>
      <c r="K756" s="104">
        <v>150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6" s="126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6" s="105">
        <v>0.29166666666666669</v>
      </c>
      <c r="P756" s="105">
        <v>6.9444444444444447E-4</v>
      </c>
      <c r="Q756" s="104">
        <v>2000</v>
      </c>
      <c r="R756" s="10" t="str">
        <f>IFERROR(_xlfn.XLOOKUP(F756, BS_ATIVIDADE[ATIVIDADE],BS_ATIVIDADE[UNIDADE] ), "*")</f>
        <v>Nº DE DORMENTES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6" s="104" t="s">
        <v>2078</v>
      </c>
      <c r="W756" s="149" t="s">
        <v>2081</v>
      </c>
      <c r="X756" s="103" t="s">
        <v>421</v>
      </c>
      <c r="Y756" s="128"/>
      <c r="Z756" s="103"/>
      <c r="AA756" s="104">
        <v>1</v>
      </c>
      <c r="AB756" s="102" t="s">
        <v>1315</v>
      </c>
      <c r="AC756" s="150" t="s">
        <v>406</v>
      </c>
      <c r="AD756" s="106">
        <v>0.29166666666666669</v>
      </c>
      <c r="AE756" s="104" t="s">
        <v>593</v>
      </c>
      <c r="AF756" s="104"/>
      <c r="AG756" s="104"/>
      <c r="AH756" s="15"/>
      <c r="AI756" s="125" t="str">
        <f>IF(BS_CONTROLE[[#This Row],[Atividade]]=0, "-", BS_CONTROLE[[#This Row],[Atividade]])</f>
        <v>MODERNIZAÇÃO - DORMENTE - DESCARGA</v>
      </c>
      <c r="AJ756" s="9" t="str">
        <f>IF(BS_CONTROLE[[#This Row],[Atividade]]=0, "-", BS_CONTROLE[[#This Row],[Atividade]])</f>
        <v>MODERNIZAÇÃO - DORMENTE - DESCARGA</v>
      </c>
      <c r="AK756" s="31" t="str">
        <f>BS_CONTROLE[[#This Row],[Local - Partida]]</f>
        <v>ZEM1</v>
      </c>
      <c r="AL756" s="31" t="str">
        <f>BS_CONTROLE[[#This Row],[Local - Encerramento]]</f>
        <v>ZEM-1</v>
      </c>
      <c r="AM756" s="104" t="str">
        <f>IF(BS_CONTROLE[[#This Row],[Entre - Estações]]=0, "-", BS_CONTROLE[[#This Row],[Entre - Estações]])</f>
        <v>ZEJ-ZRB</v>
      </c>
      <c r="AN756" s="104">
        <f>IF(BS_CONTROLE[[#This Row],[SB]]=0, "-", BS_CONTROLE[[#This Row],[SB]])</f>
        <v>1501492</v>
      </c>
      <c r="AO756" s="104">
        <f>IF(BS_CONTROLE[[#This Row],[SUB]]=0, "-", BS_CONTROLE[[#This Row],[SUB]])</f>
        <v>55</v>
      </c>
      <c r="AP756" s="104">
        <f>BS_CONTROLE[[#This Row],[KM - Inicio]]</f>
        <v>150</v>
      </c>
      <c r="AQ756" s="104">
        <f>BS_CONTROLE[[#This Row],[KM - Inicio]]</f>
        <v>150</v>
      </c>
      <c r="AR756" s="107">
        <v>0.30208333333333331</v>
      </c>
      <c r="AS756" s="107">
        <v>0</v>
      </c>
      <c r="AT756" s="107">
        <v>6.9444444444444447E-4</v>
      </c>
      <c r="AU756" s="135"/>
      <c r="AV756" s="135"/>
      <c r="AW756" s="14"/>
      <c r="AX756" s="14"/>
      <c r="AY756" s="160">
        <f t="shared" si="70"/>
        <v>6.9444444444444447E-4</v>
      </c>
      <c r="AZ756" s="151"/>
      <c r="BA756" s="108"/>
      <c r="BB756" s="10" t="str">
        <f>IFERROR(_xlfn.XLOOKUP(AI756, BS_ATIVIDADE[ATIVIDADE],BS_ATIVIDADE[UNIDADE] ), "*")</f>
        <v>Nº DE DORMENTES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6" s="148"/>
      <c r="BG756" s="16"/>
      <c r="BH756" s="17">
        <v>1</v>
      </c>
      <c r="BI756" s="17"/>
      <c r="BJ756" s="17" t="s">
        <v>2080</v>
      </c>
      <c r="BK756" s="17" t="s">
        <v>2080</v>
      </c>
      <c r="BL756" s="16"/>
      <c r="BM756" s="129"/>
      <c r="BN756" s="129"/>
      <c r="BO756" s="129"/>
      <c r="BP756" s="18"/>
      <c r="BQ756" s="12" t="str">
        <f t="shared" si="72"/>
        <v>Produção</v>
      </c>
      <c r="BR756" s="19">
        <f t="shared" si="73"/>
        <v>1</v>
      </c>
      <c r="BS756" s="19">
        <f t="shared" si="74"/>
        <v>0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/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>MATEUS (TP-809)</v>
      </c>
      <c r="B758" s="101"/>
      <c r="C758" s="134" t="str">
        <f>IF(BS_CONTROLE[[#This Row],[DATA]]="","",WEEKNUM(BS_CONTROLE[[#This Row],[DATA]]))</f>
        <v/>
      </c>
      <c r="D758" s="103" t="s">
        <v>921</v>
      </c>
      <c r="E758" s="155">
        <v>750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</v>
      </c>
      <c r="AQ758" s="104">
        <f>BS_CONTROLE[[#This Row],[KM - Inicio]]</f>
        <v>156.93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>WALTER (TP-810)</v>
      </c>
      <c r="B759" s="101"/>
      <c r="C759" s="134" t="str">
        <f>IF(BS_CONTROLE[[#This Row],[DATA]]="","",WEEKNUM(BS_CONTROLE[[#This Row],[DATA]]))</f>
        <v/>
      </c>
      <c r="D759" s="103" t="s">
        <v>947</v>
      </c>
      <c r="E759" s="155">
        <v>751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156.93799999999999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156.93799999999999</v>
      </c>
      <c r="AQ759" s="104">
        <f>BS_CONTROLE[[#This Row],[KM - Inicio]]</f>
        <v>156.93799999999999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>ADENISON (TP-810)</v>
      </c>
      <c r="B760" s="101"/>
      <c r="C760" s="134" t="str">
        <f>IF(BS_CONTROLE[[#This Row],[DATA]]="","",WEEKNUM(BS_CONTROLE[[#This Row],[DATA]]))</f>
        <v/>
      </c>
      <c r="D760" s="103" t="s">
        <v>849</v>
      </c>
      <c r="E760" s="155">
        <v>752</v>
      </c>
      <c r="F760" s="125" t="s">
        <v>726</v>
      </c>
      <c r="G760" s="140" t="str">
        <f>IF(D760="","*",VLOOKUP(F760,BS_ATIVIDADE[],3,FALSE))</f>
        <v>MODERNIZAÇÃO</v>
      </c>
      <c r="H760" s="105" t="s">
        <v>593</v>
      </c>
      <c r="I760" s="105" t="s">
        <v>593</v>
      </c>
      <c r="J760" s="104">
        <v>48</v>
      </c>
      <c r="K760" s="104">
        <v>156.97999999999999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60" s="126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60" s="105">
        <v>0.35416666666666669</v>
      </c>
      <c r="P760" s="105">
        <v>6.9444444444444448E-2</v>
      </c>
      <c r="Q760" s="104">
        <v>1</v>
      </c>
      <c r="R760" s="10" t="str">
        <f>IFERROR(_xlfn.XLOOKUP(F760, BS_ATIVIDADE[ATIVIDADE],BS_ATIVIDADE[UNIDADE] ), "*")</f>
        <v>Nº DE SOLDA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60" s="104" t="s">
        <v>1594</v>
      </c>
      <c r="W760" s="149" t="s">
        <v>1060</v>
      </c>
      <c r="X760" s="103" t="s">
        <v>421</v>
      </c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MODERNIZAÇÃO - SOLDA</v>
      </c>
      <c r="AJ760" s="9" t="str">
        <f>IF(BS_CONTROLE[[#This Row],[Atividade]]=0, "-", BS_CONTROLE[[#This Row],[Atividade]])</f>
        <v>MODERNIZAÇÃO - SOLDA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ZRB-ZEV</v>
      </c>
      <c r="AN760" s="104">
        <f>IF(BS_CONTROLE[[#This Row],[SB]]=0, "-", BS_CONTROLE[[#This Row],[SB]])</f>
        <v>1571561</v>
      </c>
      <c r="AO760" s="104">
        <f>IF(BS_CONTROLE[[#This Row],[SUB]]=0, "-", BS_CONTROLE[[#This Row],[SUB]])</f>
        <v>48</v>
      </c>
      <c r="AP760" s="104">
        <f>BS_CONTROLE[[#This Row],[KM - Inicio]]</f>
        <v>156.97999999999999</v>
      </c>
      <c r="AQ760" s="104">
        <f>BS_CONTROLE[[#This Row],[KM - Inicio]]</f>
        <v>156.97999999999999</v>
      </c>
      <c r="AR760" s="107"/>
      <c r="AS760" s="107"/>
      <c r="AT760" s="107"/>
      <c r="AU760" s="135"/>
      <c r="AV760" s="135"/>
      <c r="AW760" s="14"/>
      <c r="AX760" s="14"/>
      <c r="AY760" s="160">
        <f t="shared" si="70"/>
        <v>0</v>
      </c>
      <c r="AZ760" s="151"/>
      <c r="BA760" s="108"/>
      <c r="BB760" s="10" t="str">
        <f>IFERROR(_xlfn.XLOOKUP(AI760, BS_ATIVIDADE[ATIVIDADE],BS_ATIVIDADE[UNIDADE] ), "*")</f>
        <v>Nº DE SOLDA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2082</v>
      </c>
      <c r="X761" s="103" t="s">
        <v>416</v>
      </c>
      <c r="Y761" s="128" t="s">
        <v>424</v>
      </c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>
        <v>0.31388888888888888</v>
      </c>
      <c r="AS761" s="107">
        <v>0.34305555555555556</v>
      </c>
      <c r="AT761" s="107">
        <v>0.38472222222222224</v>
      </c>
      <c r="AU761" s="135"/>
      <c r="AV761" s="135"/>
      <c r="AW761" s="14"/>
      <c r="AX761" s="14"/>
      <c r="AY761" s="160">
        <f t="shared" si="70"/>
        <v>4.1666666666666685E-2</v>
      </c>
      <c r="AZ761" s="151"/>
      <c r="BA761" s="108">
        <v>1</v>
      </c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2083</v>
      </c>
      <c r="BK761" s="17" t="s">
        <v>2083</v>
      </c>
      <c r="BL761" s="16"/>
      <c r="BM761" s="129" t="s">
        <v>445</v>
      </c>
      <c r="BN761" s="129" t="s">
        <v>445</v>
      </c>
      <c r="BO761" s="129" t="s">
        <v>445</v>
      </c>
      <c r="BP761" s="18"/>
      <c r="BQ761" s="12" t="str">
        <f t="shared" si="72"/>
        <v>Aderente</v>
      </c>
      <c r="BR761" s="19">
        <f t="shared" si="73"/>
        <v>1.0000000000000004</v>
      </c>
      <c r="BS761" s="19">
        <f t="shared" si="74"/>
        <v>1</v>
      </c>
      <c r="BT761" s="185" t="str">
        <f t="shared" si="75"/>
        <v>OKOK</v>
      </c>
    </row>
    <row r="762" spans="1:72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 t="s">
        <v>424</v>
      </c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>
        <v>0.31111111111111112</v>
      </c>
      <c r="AS762" s="107">
        <v>0.33541666666666664</v>
      </c>
      <c r="AT762" s="107">
        <v>0.37708333333333333</v>
      </c>
      <c r="AU762" s="135"/>
      <c r="AV762" s="135"/>
      <c r="AW762" s="14"/>
      <c r="AX762" s="14"/>
      <c r="AY762" s="160">
        <f t="shared" si="70"/>
        <v>4.1666666666666685E-2</v>
      </c>
      <c r="AZ762" s="151"/>
      <c r="BA762" s="108">
        <v>1</v>
      </c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2084</v>
      </c>
      <c r="BK762" s="17" t="s">
        <v>2084</v>
      </c>
      <c r="BL762" s="16"/>
      <c r="BM762" s="129" t="s">
        <v>445</v>
      </c>
      <c r="BN762" s="129" t="s">
        <v>445</v>
      </c>
      <c r="BO762" s="129" t="s">
        <v>445</v>
      </c>
      <c r="BP762" s="18"/>
      <c r="BQ762" s="12" t="str">
        <f t="shared" si="72"/>
        <v>Aderente</v>
      </c>
      <c r="BR762" s="19">
        <f t="shared" si="73"/>
        <v>1.0000000000000004</v>
      </c>
      <c r="BS762" s="19">
        <f t="shared" si="74"/>
        <v>1</v>
      </c>
      <c r="BT762" s="185" t="str">
        <f t="shared" si="75"/>
        <v>OKOK</v>
      </c>
    </row>
    <row r="763" spans="1:72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2085</v>
      </c>
      <c r="W763" s="149" t="s">
        <v>2086</v>
      </c>
      <c r="X763" s="103" t="s">
        <v>421</v>
      </c>
      <c r="Y763" s="128" t="s">
        <v>424</v>
      </c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>
        <v>0.45833333333333331</v>
      </c>
      <c r="AS763" s="107">
        <v>0.4909722222222222</v>
      </c>
      <c r="AT763" s="107">
        <v>0.74097222222222225</v>
      </c>
      <c r="AU763" s="135"/>
      <c r="AV763" s="135"/>
      <c r="AW763" s="14"/>
      <c r="AX763" s="14"/>
      <c r="AY763" s="160">
        <f t="shared" si="70"/>
        <v>0.25000000000000006</v>
      </c>
      <c r="AZ763" s="151"/>
      <c r="BA763" s="108">
        <v>280</v>
      </c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>
        <v>2</v>
      </c>
      <c r="BI763" s="17"/>
      <c r="BJ763" s="17" t="s">
        <v>2087</v>
      </c>
      <c r="BK763" s="17" t="s">
        <v>2087</v>
      </c>
      <c r="BL763" s="16"/>
      <c r="BM763" s="129" t="s">
        <v>445</v>
      </c>
      <c r="BN763" s="129" t="s">
        <v>445</v>
      </c>
      <c r="BO763" s="129" t="s">
        <v>445</v>
      </c>
      <c r="BP763" s="18"/>
      <c r="BQ763" s="12" t="str">
        <f t="shared" si="72"/>
        <v>Produção</v>
      </c>
      <c r="BR763" s="19">
        <f t="shared" si="73"/>
        <v>1.0000000000000002</v>
      </c>
      <c r="BS763" s="19">
        <f t="shared" si="74"/>
        <v>0.53846153846153844</v>
      </c>
      <c r="BT763" s="185" t="str">
        <f t="shared" si="75"/>
        <v>OKOK</v>
      </c>
    </row>
    <row r="764" spans="1:72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2086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>
        <v>0.45833333333333331</v>
      </c>
      <c r="AS764" s="107">
        <v>0.4909722222222222</v>
      </c>
      <c r="AT764" s="107">
        <v>0.74097222222222225</v>
      </c>
      <c r="AU764" s="135"/>
      <c r="AV764" s="135"/>
      <c r="AW764" s="14"/>
      <c r="AX764" s="14"/>
      <c r="AY764" s="160">
        <f t="shared" si="70"/>
        <v>0.25000000000000006</v>
      </c>
      <c r="AZ764" s="151"/>
      <c r="BA764" s="108">
        <v>280</v>
      </c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2</v>
      </c>
      <c r="BI764" s="17"/>
      <c r="BJ764" s="17" t="s">
        <v>2087</v>
      </c>
      <c r="BK764" s="17" t="s">
        <v>2087</v>
      </c>
      <c r="BL764" s="16"/>
      <c r="BM764" s="129" t="s">
        <v>445</v>
      </c>
      <c r="BN764" s="129" t="s">
        <v>445</v>
      </c>
      <c r="BO764" s="129" t="s">
        <v>445</v>
      </c>
      <c r="BP764" s="18"/>
      <c r="BQ764" s="12" t="str">
        <f t="shared" si="72"/>
        <v>Produção</v>
      </c>
      <c r="BR764" s="19">
        <f t="shared" si="73"/>
        <v>1.0000000000000002</v>
      </c>
      <c r="BS764" s="19">
        <f t="shared" si="74"/>
        <v>0.53846153846153844</v>
      </c>
      <c r="BT764" s="185" t="str">
        <f t="shared" si="75"/>
        <v>OKOK</v>
      </c>
    </row>
    <row r="765" spans="1:72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2086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>
        <v>0.45833333333333331</v>
      </c>
      <c r="AS765" s="107">
        <v>0.4909722222222222</v>
      </c>
      <c r="AT765" s="107">
        <v>0.74097222222222225</v>
      </c>
      <c r="AU765" s="135"/>
      <c r="AV765" s="135"/>
      <c r="AW765" s="14"/>
      <c r="AX765" s="14"/>
      <c r="AY765" s="160">
        <f t="shared" si="70"/>
        <v>0.25000000000000006</v>
      </c>
      <c r="AZ765" s="151"/>
      <c r="BA765" s="108">
        <v>280</v>
      </c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>
        <v>2</v>
      </c>
      <c r="BI765" s="17"/>
      <c r="BJ765" s="17" t="s">
        <v>2087</v>
      </c>
      <c r="BK765" s="17" t="s">
        <v>2087</v>
      </c>
      <c r="BL765" s="16"/>
      <c r="BM765" s="129" t="s">
        <v>445</v>
      </c>
      <c r="BN765" s="129" t="s">
        <v>445</v>
      </c>
      <c r="BO765" s="129" t="s">
        <v>445</v>
      </c>
      <c r="BP765" s="18"/>
      <c r="BQ765" s="12" t="str">
        <f t="shared" si="72"/>
        <v>Produção</v>
      </c>
      <c r="BR765" s="19">
        <f t="shared" si="73"/>
        <v>1.0000000000000002</v>
      </c>
      <c r="BS765" s="19">
        <f t="shared" si="74"/>
        <v>0.53846153846153844</v>
      </c>
      <c r="BT765" s="185" t="str">
        <f t="shared" si="75"/>
        <v>OKOK</v>
      </c>
    </row>
    <row r="766" spans="1:72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102.8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300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 t="s">
        <v>424</v>
      </c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6235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>
        <v>0.35347222222222224</v>
      </c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 t="s">
        <v>2088</v>
      </c>
      <c r="BK766" s="17" t="s">
        <v>2088</v>
      </c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2089</v>
      </c>
      <c r="X767" s="103" t="s">
        <v>421</v>
      </c>
      <c r="Y767" s="128" t="s">
        <v>424</v>
      </c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>
        <v>0.31944444444444442</v>
      </c>
      <c r="AS767" s="107">
        <v>0.35416666666666669</v>
      </c>
      <c r="AT767" s="107">
        <v>0.39583333333333331</v>
      </c>
      <c r="AU767" s="135"/>
      <c r="AV767" s="135"/>
      <c r="AW767" s="14"/>
      <c r="AX767" s="14"/>
      <c r="AY767" s="160">
        <f t="shared" si="70"/>
        <v>4.166666666666663E-2</v>
      </c>
      <c r="AZ767" s="151"/>
      <c r="BA767" s="108">
        <v>1</v>
      </c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>
        <v>2</v>
      </c>
      <c r="BI767" s="17"/>
      <c r="BJ767" s="17" t="s">
        <v>2090</v>
      </c>
      <c r="BK767" s="17" t="s">
        <v>2090</v>
      </c>
      <c r="BL767" s="16"/>
      <c r="BM767" s="129" t="s">
        <v>445</v>
      </c>
      <c r="BN767" s="129" t="s">
        <v>445</v>
      </c>
      <c r="BO767" s="129" t="s">
        <v>445</v>
      </c>
      <c r="BP767" s="18"/>
      <c r="BQ767" s="12" t="str">
        <f t="shared" si="72"/>
        <v>Intervalo</v>
      </c>
      <c r="BR767" s="19">
        <f t="shared" si="73"/>
        <v>0.99999999999999911</v>
      </c>
      <c r="BS767" s="19">
        <f t="shared" si="74"/>
        <v>1</v>
      </c>
      <c r="BT767" s="185" t="str">
        <f t="shared" si="75"/>
        <v>OKOK</v>
      </c>
    </row>
    <row r="768" spans="1:72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 t="s">
        <v>424</v>
      </c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>
        <v>0</v>
      </c>
      <c r="AS768" s="107">
        <v>0</v>
      </c>
      <c r="AT768" s="107">
        <v>0</v>
      </c>
      <c r="AU768" s="135"/>
      <c r="AV768" s="135"/>
      <c r="AW768" s="14"/>
      <c r="AX768" s="14"/>
      <c r="AY768" s="160">
        <f t="shared" si="70"/>
        <v>0</v>
      </c>
      <c r="AZ768" s="151"/>
      <c r="BA768" s="108">
        <v>0</v>
      </c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>
        <v>0</v>
      </c>
      <c r="BI768" s="17"/>
      <c r="BJ768" s="17" t="s">
        <v>2067</v>
      </c>
      <c r="BK768" s="17" t="s">
        <v>2067</v>
      </c>
      <c r="BL768" s="16"/>
      <c r="BM768" s="129" t="s">
        <v>441</v>
      </c>
      <c r="BN768" s="129" t="s">
        <v>470</v>
      </c>
      <c r="BO768" s="129" t="s">
        <v>565</v>
      </c>
      <c r="BP768" s="17" t="s">
        <v>2067</v>
      </c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>SuperExecução</v>
      </c>
    </row>
    <row r="769" spans="1:72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 t="s">
        <v>424</v>
      </c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>
        <v>0.33333333333333331</v>
      </c>
      <c r="AS769" s="107">
        <v>0.39583333333333331</v>
      </c>
      <c r="AT769" s="107">
        <v>0.45833333333333331</v>
      </c>
      <c r="AU769" s="135"/>
      <c r="AV769" s="135"/>
      <c r="AW769" s="14"/>
      <c r="AX769" s="14"/>
      <c r="AY769" s="160">
        <f t="shared" si="70"/>
        <v>6.25E-2</v>
      </c>
      <c r="AZ769" s="151"/>
      <c r="BA769" s="108">
        <v>1</v>
      </c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>
        <v>2</v>
      </c>
      <c r="BI769" s="17"/>
      <c r="BJ769" s="17" t="s">
        <v>2091</v>
      </c>
      <c r="BK769" s="17" t="s">
        <v>2091</v>
      </c>
      <c r="BL769" s="16"/>
      <c r="BM769" s="129" t="s">
        <v>445</v>
      </c>
      <c r="BN769" s="129" t="s">
        <v>445</v>
      </c>
      <c r="BO769" s="129" t="s">
        <v>445</v>
      </c>
      <c r="BP769" s="18"/>
      <c r="BQ769" s="12" t="str">
        <f t="shared" si="72"/>
        <v>Aderente</v>
      </c>
      <c r="BR769" s="19">
        <f t="shared" si="73"/>
        <v>1</v>
      </c>
      <c r="BS769" s="19">
        <f t="shared" si="74"/>
        <v>1</v>
      </c>
      <c r="BT769" s="185" t="str">
        <f t="shared" si="75"/>
        <v>OKOK</v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>E1746082</v>
      </c>
      <c r="B773" s="101">
        <v>46082</v>
      </c>
      <c r="C773" s="134">
        <f>IF(BS_CONTROLE[[#This Row],[DATA]]="","",WEEKNUM(BS_CONTROLE[[#This Row],[DATA]]))</f>
        <v>10</v>
      </c>
      <c r="D773" s="103" t="s">
        <v>744</v>
      </c>
      <c r="E773" s="155"/>
      <c r="F773" s="125" t="s">
        <v>595</v>
      </c>
      <c r="G773" s="140" t="str">
        <f>IF(D773="","*",VLOOKUP(F773,BS_ATIVIDADE[],3,FALSE))</f>
        <v>CAMINHÂO - SOLDA</v>
      </c>
      <c r="H773" s="105" t="s">
        <v>201</v>
      </c>
      <c r="I773" s="105" t="s">
        <v>201</v>
      </c>
      <c r="J773" s="104">
        <v>55</v>
      </c>
      <c r="K773" s="104">
        <v>100.3</v>
      </c>
      <c r="L773" s="104" t="s">
        <v>593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73" s="105">
        <v>0.38194444444444442</v>
      </c>
      <c r="P773" s="105">
        <v>0.125</v>
      </c>
      <c r="Q773" s="104">
        <v>2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3" s="104" t="s">
        <v>1671</v>
      </c>
      <c r="W773" s="149" t="s">
        <v>1090</v>
      </c>
      <c r="X773" s="103" t="s">
        <v>421</v>
      </c>
      <c r="Y773" s="128"/>
      <c r="Z773" s="103"/>
      <c r="AA773" s="104">
        <v>1</v>
      </c>
      <c r="AB773" s="102" t="s">
        <v>412</v>
      </c>
      <c r="AC773" s="150"/>
      <c r="AD773" s="106">
        <v>0.29166666666666669</v>
      </c>
      <c r="AE773" s="104">
        <v>6251</v>
      </c>
      <c r="AF773" s="104" t="s">
        <v>593</v>
      </c>
      <c r="AG773" s="104" t="s">
        <v>593</v>
      </c>
      <c r="AH773" s="15"/>
      <c r="AI773" s="125" t="str">
        <f>IF(BS_CONTROLE[[#This Row],[Atividade]]=0, "-", BS_CONTROLE[[#This Row],[Atividade]])</f>
        <v>CAMINHÃO DE SOLDA</v>
      </c>
      <c r="AJ773" s="9" t="str">
        <f>IF(BS_CONTROLE[[#This Row],[Atividade]]=0, "-", BS_CONTROLE[[#This Row],[Atividade]])</f>
        <v>CAMINHÃO DE SOLDA</v>
      </c>
      <c r="AK773" s="31" t="str">
        <f>BS_CONTROLE[[#This Row],[Local - Partida]]</f>
        <v>102ZKW2</v>
      </c>
      <c r="AL773" s="31" t="str">
        <f>BS_CONTROLE[[#This Row],[Local - Encerramento]]</f>
        <v>102ZKW2</v>
      </c>
      <c r="AM773" s="104" t="str">
        <f>IF(BS_CONTROLE[[#This Row],[Entre - Estações]]=0, "-", BS_CONTROLE[[#This Row],[Entre - Estações]])</f>
        <v>ZKW-ZLU</v>
      </c>
      <c r="AN773" s="104" t="str">
        <f>IF(BS_CONTROLE[[#This Row],[SB]]=0, "-", BS_CONTROLE[[#This Row],[SB]])</f>
        <v>102ZKW2</v>
      </c>
      <c r="AO773" s="104">
        <f>IF(BS_CONTROLE[[#This Row],[SUB]]=0, "-", BS_CONTROLE[[#This Row],[SUB]])</f>
        <v>55</v>
      </c>
      <c r="AP773" s="104">
        <f>BS_CONTROLE[[#This Row],[KM - Inicio]]</f>
        <v>100.3</v>
      </c>
      <c r="AQ773" s="104">
        <f>BS_CONTROLE[[#This Row],[KM - Inicio]]</f>
        <v>100.3</v>
      </c>
      <c r="AR773" s="107"/>
      <c r="AS773" s="107"/>
      <c r="AT773" s="107"/>
      <c r="AU773" s="135"/>
      <c r="AV773" s="135"/>
      <c r="AW773" s="14"/>
      <c r="AX773" s="14"/>
      <c r="AY773" s="160">
        <f t="shared" si="70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 hidden="1">
      <c r="A774" s="47" t="str">
        <f t="shared" si="71"/>
        <v>A8446082</v>
      </c>
      <c r="B774" s="101">
        <v>46082</v>
      </c>
      <c r="C774" s="134">
        <f>IF(BS_CONTROLE[[#This Row],[DATA]]="","",WEEKNUM(BS_CONTROLE[[#This Row],[DATA]]))</f>
        <v>10</v>
      </c>
      <c r="D774" s="103" t="s">
        <v>727</v>
      </c>
      <c r="E774" s="155">
        <v>767</v>
      </c>
      <c r="F774" s="125" t="s">
        <v>614</v>
      </c>
      <c r="G774" s="140" t="str">
        <f>IF(D774="","*",VLOOKUP(F774,BS_ATIVIDADE[],3,FALSE))</f>
        <v>DETECÇÃO</v>
      </c>
      <c r="H774" s="105" t="s">
        <v>1155</v>
      </c>
      <c r="I774" s="105" t="s">
        <v>335</v>
      </c>
      <c r="J774" s="104">
        <v>92</v>
      </c>
      <c r="K774" s="104">
        <v>66.3</v>
      </c>
      <c r="L774" s="104" t="s">
        <v>593</v>
      </c>
      <c r="M774" s="126" t="s">
        <v>11</v>
      </c>
      <c r="N774" s="126" t="s">
        <v>1362</v>
      </c>
      <c r="O774" s="105">
        <v>0.33333333333333331</v>
      </c>
      <c r="P774" s="105">
        <v>4.1666666666666664E-2</v>
      </c>
      <c r="Q774" s="104">
        <v>1</v>
      </c>
      <c r="R774" s="10" t="str">
        <f>IFERROR(_xlfn.XLOOKUP(F774, BS_ATIVIDADE[ATIVIDADE],BS_ATIVIDADE[UNIDADE] ), "*")</f>
        <v>KM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4" s="104" t="s">
        <v>1354</v>
      </c>
      <c r="W774" s="149" t="s">
        <v>2089</v>
      </c>
      <c r="X774" s="103" t="s">
        <v>421</v>
      </c>
      <c r="Y774" s="128"/>
      <c r="Z774" s="103"/>
      <c r="AA774" s="104">
        <v>1</v>
      </c>
      <c r="AB774" s="102" t="s">
        <v>412</v>
      </c>
      <c r="AC774" s="150"/>
      <c r="AD774" s="106">
        <v>0.29166666666666669</v>
      </c>
      <c r="AE774" s="104">
        <v>6293</v>
      </c>
      <c r="AF774" s="104"/>
      <c r="AG774" s="104"/>
      <c r="AH774" s="15"/>
      <c r="AI774" s="125" t="str">
        <f>IF(BS_CONTROLE[[#This Row],[Atividade]]=0, "-", BS_CONTROLE[[#This Row],[Atividade]])</f>
        <v>DETECÇÃO - RONDA 7 DIAS</v>
      </c>
      <c r="AJ774" s="9" t="str">
        <f>IF(BS_CONTROLE[[#This Row],[Atividade]]=0, "-", BS_CONTROLE[[#This Row],[Atividade]])</f>
        <v>DETECÇÃO - RONDA 7 DIAS</v>
      </c>
      <c r="AK774" s="31" t="str">
        <f>BS_CONTROLE[[#This Row],[Local - Partida]]</f>
        <v>ZEV-2</v>
      </c>
      <c r="AL774" s="31" t="str">
        <f>BS_CONTROLE[[#This Row],[Local - Encerramento]]</f>
        <v>ZPT</v>
      </c>
      <c r="AM774" s="104" t="str">
        <f>IF(BS_CONTROLE[[#This Row],[Entre - Estações]]=0, "-", BS_CONTROLE[[#This Row],[Entre - Estações]])</f>
        <v>ZEV-ZPT</v>
      </c>
      <c r="AN774" s="104" t="str">
        <f>IF(BS_CONTROLE[[#This Row],[SB]]=0, "-", BS_CONTROLE[[#This Row],[SB]])</f>
        <v>ZEVZPT</v>
      </c>
      <c r="AO774" s="104">
        <f>IF(BS_CONTROLE[[#This Row],[SUB]]=0, "-", BS_CONTROLE[[#This Row],[SUB]])</f>
        <v>92</v>
      </c>
      <c r="AP774" s="104">
        <f>BS_CONTROLE[[#This Row],[KM - Inicio]]</f>
        <v>66.3</v>
      </c>
      <c r="AQ774" s="104">
        <f>BS_CONTROLE[[#This Row],[KM - Inicio]]</f>
        <v>66.3</v>
      </c>
      <c r="AR774" s="107"/>
      <c r="AS774" s="107"/>
      <c r="AT774" s="107"/>
      <c r="AU774" s="135"/>
      <c r="AV774" s="135"/>
      <c r="AW774" s="14"/>
      <c r="AX774" s="14"/>
      <c r="AY774" s="160">
        <f t="shared" si="70"/>
        <v>0</v>
      </c>
      <c r="AZ774" s="151"/>
      <c r="BA774" s="108"/>
      <c r="BB774" s="10" t="str">
        <f>IFERROR(_xlfn.XLOOKUP(AI774, BS_ATIVIDADE[ATIVIDADE],BS_ATIVIDADE[UNIDADE] ), "*")</f>
        <v>KM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Produção e Intervalo</v>
      </c>
      <c r="BR774" s="19">
        <f t="shared" si="73"/>
        <v>0</v>
      </c>
      <c r="BS774" s="19">
        <f t="shared" si="74"/>
        <v>0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>V9246083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812</v>
      </c>
      <c r="E776" s="155">
        <v>769</v>
      </c>
      <c r="F776" s="125" t="s">
        <v>698</v>
      </c>
      <c r="G776" s="140" t="str">
        <f>IF(D776="","*",VLOOKUP(F776,BS_ATIVIDADE[],3,FALSE))</f>
        <v>MECANIZAÇÃO - SOCADORA</v>
      </c>
      <c r="H776" s="105" t="s">
        <v>1375</v>
      </c>
      <c r="I776" s="105" t="s">
        <v>1375</v>
      </c>
      <c r="J776" s="104">
        <v>70</v>
      </c>
      <c r="K776" s="104">
        <v>97.3</v>
      </c>
      <c r="L776" s="104">
        <v>97.4</v>
      </c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6" s="105">
        <v>0.375</v>
      </c>
      <c r="P776" s="105">
        <v>8.3333333333333329E-2</v>
      </c>
      <c r="Q776" s="104">
        <v>100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6" s="104" t="s">
        <v>1069</v>
      </c>
      <c r="W776" s="149" t="s">
        <v>1664</v>
      </c>
      <c r="X776" s="103" t="s">
        <v>421</v>
      </c>
      <c r="Y776" s="128"/>
      <c r="Z776" s="103"/>
      <c r="AA776" s="104" t="s">
        <v>2092</v>
      </c>
      <c r="AB776" s="102" t="s">
        <v>412</v>
      </c>
      <c r="AC776" s="150" t="s">
        <v>406</v>
      </c>
      <c r="AD776" s="106">
        <v>0.33333333333333331</v>
      </c>
      <c r="AE776" s="104" t="s">
        <v>593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ZAC-2</v>
      </c>
      <c r="AL776" s="31" t="str">
        <f>BS_CONTROLE[[#This Row],[Local - Encerramento]]</f>
        <v>ZAC-2</v>
      </c>
      <c r="AM776" s="104" t="str">
        <f>IF(BS_CONTROLE[[#This Row],[Entre - Estações]]=0, "-", BS_CONTROLE[[#This Row],[Entre - Estações]])</f>
        <v>ZTT-ZLI</v>
      </c>
      <c r="AN776" s="104" t="str">
        <f>IF(BS_CONTROLE[[#This Row],[SB]]=0, "-", BS_CONTROLE[[#This Row],[SB]])</f>
        <v>ZTTK971</v>
      </c>
      <c r="AO776" s="104">
        <f>IF(BS_CONTROLE[[#This Row],[SUB]]=0, "-", BS_CONTROLE[[#This Row],[SUB]])</f>
        <v>70</v>
      </c>
      <c r="AP776" s="104">
        <f>BS_CONTROLE[[#This Row],[KM - Inicio]]</f>
        <v>97.3</v>
      </c>
      <c r="AQ776" s="104">
        <f>BS_CONTROLE[[#This Row],[KM - Inicio]]</f>
        <v>97.3</v>
      </c>
      <c r="AR776" s="107"/>
      <c r="AS776" s="107"/>
      <c r="AT776" s="107"/>
      <c r="AU776" s="135"/>
      <c r="AV776" s="135"/>
      <c r="AW776" s="14"/>
      <c r="AX776" s="14"/>
      <c r="AY776" s="160">
        <f t="shared" ref="AY776:AY839" si="76">IF(D776="","*",IFERROR(IF(ISODD(COUNT(AS776:AX776)),"ERRO",SUM((AT776-AS776),(AV776-AU776),(AX776-AW776))),"ERRO"))</f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Produção e Intervalo</v>
      </c>
      <c r="BR776" s="19">
        <f t="shared" si="73"/>
        <v>0</v>
      </c>
      <c r="BS776" s="19">
        <f t="shared" si="74"/>
        <v>0</v>
      </c>
      <c r="BT776" s="185" t="str">
        <f t="shared" si="75"/>
        <v/>
      </c>
    </row>
    <row r="777" spans="1:72" hidden="1">
      <c r="A777" s="47" t="str">
        <f t="shared" ref="A777:A840" si="77">D777&amp;B777</f>
        <v>EXPANSÃO TURMA 146083</v>
      </c>
      <c r="B777" s="101">
        <v>46083</v>
      </c>
      <c r="C777" s="134">
        <f>IF(BS_CONTROLE[[#This Row],[DATA]]="","",WEEKNUM(BS_CONTROLE[[#This Row],[DATA]]))</f>
        <v>10</v>
      </c>
      <c r="D777" s="103" t="s">
        <v>594</v>
      </c>
      <c r="E777" s="155">
        <v>536</v>
      </c>
      <c r="F777" s="125" t="s">
        <v>654</v>
      </c>
      <c r="G777" s="140" t="str">
        <f>IF(D777="","*",VLOOKUP(F777,BS_ATIVIDADE[],3,FALSE))</f>
        <v>EXPANSÃO</v>
      </c>
      <c r="H777" s="105" t="s">
        <v>593</v>
      </c>
      <c r="I777" s="105" t="s">
        <v>593</v>
      </c>
      <c r="J777" s="104">
        <v>68</v>
      </c>
      <c r="K777" s="104">
        <v>73.38</v>
      </c>
      <c r="L777" s="104">
        <v>74.180000000000007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7" s="105">
        <v>0.35416666666666669</v>
      </c>
      <c r="P777" s="105">
        <v>6.25E-2</v>
      </c>
      <c r="Q777" s="104">
        <v>1</v>
      </c>
      <c r="R777" s="10" t="str">
        <f>IFERROR(_xlfn.XLOOKUP(F777, BS_ATIVIDADE[ATIVIDADE],BS_ATIVIDADE[UNIDADE] ), "*")</f>
        <v>Nº DE SOLDA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7" s="104" t="s">
        <v>1965</v>
      </c>
      <c r="W777" s="149" t="s">
        <v>1060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EXPANSÃO - SOLDA</v>
      </c>
      <c r="AJ777" s="9" t="str">
        <f>IF(BS_CONTROLE[[#This Row],[Atividade]]=0, "-", BS_CONTROLE[[#This Row],[Atividade]])</f>
        <v>EXPANSÃO - SOLDA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ZSU-ZNO</v>
      </c>
      <c r="AN777" s="104" t="str">
        <f>IF(BS_CONTROLE[[#This Row],[SB]]=0, "-", BS_CONTROLE[[#This Row],[SB]])</f>
        <v>K70K74</v>
      </c>
      <c r="AO777" s="104">
        <f>IF(BS_CONTROLE[[#This Row],[SUB]]=0, "-", BS_CONTROLE[[#This Row],[SUB]])</f>
        <v>68</v>
      </c>
      <c r="AP777" s="104">
        <f>BS_CONTROLE[[#This Row],[KM - Inicio]]</f>
        <v>73.38</v>
      </c>
      <c r="AQ777" s="104">
        <f>BS_CONTROLE[[#This Row],[KM - Inicio]]</f>
        <v>73.38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SOLDA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Produção e Intervalo</v>
      </c>
      <c r="BR777" s="19">
        <f t="shared" ref="BR777:BR840" si="79">IF(OR(B777="",F777=""),"*",AY777/P777)</f>
        <v>0</v>
      </c>
      <c r="BS777" s="19">
        <f t="shared" ref="BS777:BS840" si="80">IF(OR(B777="",F777=""),"*",BA777/Q777)</f>
        <v>0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 t="s">
        <v>593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>DANIEL (TP-647)46083</v>
      </c>
      <c r="B779" s="101">
        <v>46083</v>
      </c>
      <c r="C779" s="134">
        <f>IF(BS_CONTROLE[[#This Row],[DATA]]="","",WEEKNUM(BS_CONTROLE[[#This Row],[DATA]]))</f>
        <v>10</v>
      </c>
      <c r="D779" s="103" t="s">
        <v>867</v>
      </c>
      <c r="E779" s="155">
        <v>162</v>
      </c>
      <c r="F779" s="125" t="s">
        <v>775</v>
      </c>
      <c r="G779" s="140" t="str">
        <f>IF(D779="","*",VLOOKUP(F779,BS_ATIVIDADE[],3,FALSE))</f>
        <v>SOLDA</v>
      </c>
      <c r="H779" s="104" t="s">
        <v>593</v>
      </c>
      <c r="I779" s="104" t="s">
        <v>593</v>
      </c>
      <c r="J779" s="104">
        <v>56</v>
      </c>
      <c r="K779" s="104">
        <v>208.75</v>
      </c>
      <c r="L779" s="104" t="s">
        <v>593</v>
      </c>
      <c r="M779" s="126" t="s">
        <v>105</v>
      </c>
      <c r="N779" s="126" t="s">
        <v>250</v>
      </c>
      <c r="O779" s="105">
        <v>0.375</v>
      </c>
      <c r="P779" s="105">
        <v>6.25E-2</v>
      </c>
      <c r="Q779" s="104">
        <v>1</v>
      </c>
      <c r="R779" s="10" t="str">
        <f>IFERROR(_xlfn.XLOOKUP(F779, BS_ATIVIDADE[ATIVIDADE],BS_ATIVIDADE[UNIDADE] ), "*")</f>
        <v>Nº DE SOLDA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1217</v>
      </c>
      <c r="W779" s="149" t="s">
        <v>1060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SOLDA</v>
      </c>
      <c r="AJ779" s="9" t="str">
        <f>IF(BS_CONTROLE[[#This Row],[Atividade]]=0, "-", BS_CONTROLE[[#This Row],[Atividade]])</f>
        <v>PDM - SOLDA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ZST</v>
      </c>
      <c r="AN779" s="104" t="str">
        <f>IF(BS_CONTROLE[[#This Row],[SB]]=0, "-", BS_CONTROLE[[#This Row],[SB]])</f>
        <v>ZST2</v>
      </c>
      <c r="AO779" s="104">
        <f>IF(BS_CONTROLE[[#This Row],[SUB]]=0, "-", BS_CONTROLE[[#This Row],[SUB]])</f>
        <v>56</v>
      </c>
      <c r="AP779" s="104">
        <f>BS_CONTROLE[[#This Row],[KM - Inicio]]</f>
        <v>208.75</v>
      </c>
      <c r="AQ779" s="104">
        <f>BS_CONTROLE[[#This Row],[KM - Inicio]]</f>
        <v>208.75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SOLDA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 hidden="1">
      <c r="A780" s="47" t="str">
        <f t="shared" si="77"/>
        <v>V9346083</v>
      </c>
      <c r="B780" s="101">
        <v>46083</v>
      </c>
      <c r="C780" s="134">
        <f>IF(BS_CONTROLE[[#This Row],[DATA]]="","",WEEKNUM(BS_CONTROLE[[#This Row],[DATA]]))</f>
        <v>10</v>
      </c>
      <c r="D780" s="103" t="s">
        <v>814</v>
      </c>
      <c r="E780" s="155">
        <v>162</v>
      </c>
      <c r="F780" s="125" t="s">
        <v>698</v>
      </c>
      <c r="G780" s="140" t="str">
        <f>IF(D780="","*",VLOOKUP(F780,BS_ATIVIDADE[],3,FALSE))</f>
        <v>MECANIZAÇÃO - SOCADORA</v>
      </c>
      <c r="H780" s="104" t="s">
        <v>104</v>
      </c>
      <c r="I780" s="104" t="s">
        <v>104</v>
      </c>
      <c r="J780" s="104">
        <v>56</v>
      </c>
      <c r="K780" s="104">
        <v>204.4</v>
      </c>
      <c r="L780" s="104">
        <v>206.4</v>
      </c>
      <c r="M780" s="126" t="s">
        <v>247</v>
      </c>
      <c r="N780" s="126" t="s">
        <v>248</v>
      </c>
      <c r="O780" s="105">
        <v>0.33333333333333331</v>
      </c>
      <c r="P780" s="105">
        <v>0.125</v>
      </c>
      <c r="Q780" s="104">
        <v>500</v>
      </c>
      <c r="R780" s="10" t="str">
        <f>IFERROR(_xlfn.XLOOKUP(F780, BS_ATIVIDADE[ATIVIDADE],BS_ATIVIDADE[UNIDADE] ), "*")</f>
        <v>M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1109</v>
      </c>
      <c r="W780" s="149" t="s">
        <v>1664</v>
      </c>
      <c r="X780" s="103" t="s">
        <v>416</v>
      </c>
      <c r="Y780" s="128"/>
      <c r="Z780" s="103"/>
      <c r="AA780" s="104" t="s">
        <v>2068</v>
      </c>
      <c r="AB780" s="102" t="s">
        <v>412</v>
      </c>
      <c r="AC780" s="150" t="s">
        <v>406</v>
      </c>
      <c r="AD780" s="106">
        <v>0.33333333333333331</v>
      </c>
      <c r="AE780" s="104">
        <v>7309</v>
      </c>
      <c r="AF780" s="104"/>
      <c r="AG780" s="104"/>
      <c r="AH780" s="15"/>
      <c r="AI780" s="125" t="str">
        <f>IF(BS_CONTROLE[[#This Row],[Atividade]]=0, "-", BS_CONTROLE[[#This Row],[Atividade]])</f>
        <v>MECANIZAÇÃO - SOCADORA</v>
      </c>
      <c r="AJ780" s="9" t="str">
        <f>IF(BS_CONTROLE[[#This Row],[Atividade]]=0, "-", BS_CONTROLE[[#This Row],[Atividade]])</f>
        <v>MECANIZAÇÃO - SOCADORA</v>
      </c>
      <c r="AK780" s="31" t="str">
        <f>BS_CONTROLE[[#This Row],[Local - Partida]]</f>
        <v>ZYU1</v>
      </c>
      <c r="AL780" s="31" t="str">
        <f>BS_CONTROLE[[#This Row],[Local - Encerramento]]</f>
        <v>ZYU1</v>
      </c>
      <c r="AM780" s="104" t="str">
        <f>IF(BS_CONTROLE[[#This Row],[Entre - Estações]]=0, "-", BS_CONTROLE[[#This Row],[Entre - Estações]])</f>
        <v>ZYU-ZST</v>
      </c>
      <c r="AN780" s="104" t="str">
        <f>IF(BS_CONTROLE[[#This Row],[SB]]=0, "-", BS_CONTROLE[[#This Row],[SB]])</f>
        <v>ZYU206</v>
      </c>
      <c r="AO780" s="104">
        <f>IF(BS_CONTROLE[[#This Row],[SUB]]=0, "-", BS_CONTROLE[[#This Row],[SUB]])</f>
        <v>56</v>
      </c>
      <c r="AP780" s="104">
        <f>BS_CONTROLE[[#This Row],[KM - Inicio]]</f>
        <v>204.4</v>
      </c>
      <c r="AQ780" s="104">
        <f>BS_CONTROLE[[#This Row],[KM - Inicio]]</f>
        <v>204.4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M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Produção e Intervalo</v>
      </c>
      <c r="BR780" s="19">
        <f t="shared" si="79"/>
        <v>0</v>
      </c>
      <c r="BS780" s="19">
        <f t="shared" si="80"/>
        <v>0</v>
      </c>
      <c r="BT780" s="185" t="str">
        <f t="shared" si="81"/>
        <v/>
      </c>
    </row>
    <row r="781" spans="1:72" hidden="1">
      <c r="A781" s="47" t="str">
        <f t="shared" si="77"/>
        <v>ROGÉRIO (TP-730)46083</v>
      </c>
      <c r="B781" s="101">
        <v>46083</v>
      </c>
      <c r="C781" s="134">
        <f>IF(BS_CONTROLE[[#This Row],[DATA]]="","",WEEKNUM(BS_CONTROLE[[#This Row],[DATA]]))</f>
        <v>10</v>
      </c>
      <c r="D781" s="103" t="s">
        <v>937</v>
      </c>
      <c r="E781" s="155">
        <v>774</v>
      </c>
      <c r="F781" s="125" t="s">
        <v>779</v>
      </c>
      <c r="G781" s="140" t="str">
        <f>IF(D781="","*",VLOOKUP(F781,BS_ATIVIDADE[],3,FALSE))</f>
        <v>DORMENTE - SUBSTITUIÇÂO</v>
      </c>
      <c r="H781" s="105" t="s">
        <v>593</v>
      </c>
      <c r="I781" s="105" t="s">
        <v>593</v>
      </c>
      <c r="J781" s="104">
        <v>56</v>
      </c>
      <c r="K781" s="104">
        <v>202</v>
      </c>
      <c r="L781" s="104" t="s">
        <v>593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81" s="105">
        <v>0.375</v>
      </c>
      <c r="P781" s="105">
        <v>8.3333333333333329E-2</v>
      </c>
      <c r="Q781" s="104">
        <v>30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1181</v>
      </c>
      <c r="W781" s="149" t="s">
        <v>1131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ZYU</v>
      </c>
      <c r="AN781" s="104" t="str">
        <f>IF(BS_CONTROLE[[#This Row],[SB]]=0, "-", BS_CONTROLE[[#This Row],[SB]])</f>
        <v>ZYU2</v>
      </c>
      <c r="AO781" s="104">
        <f>IF(BS_CONTROLE[[#This Row],[SUB]]=0, "-", BS_CONTROLE[[#This Row],[SUB]])</f>
        <v>56</v>
      </c>
      <c r="AP781" s="104">
        <f>BS_CONTROLE[[#This Row],[KM - Inicio]]</f>
        <v>202</v>
      </c>
      <c r="AQ781" s="104">
        <f>BS_CONTROLE[[#This Row],[KM - Inicio]]</f>
        <v>202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 hidden="1">
      <c r="A782" s="47" t="str">
        <f t="shared" si="77"/>
        <v>W5946083</v>
      </c>
      <c r="B782" s="101">
        <v>46083</v>
      </c>
      <c r="C782" s="134">
        <f>IF(BS_CONTROLE[[#This Row],[DATA]]="","",WEEKNUM(BS_CONTROLE[[#This Row],[DATA]]))</f>
        <v>10</v>
      </c>
      <c r="D782" s="103" t="s">
        <v>827</v>
      </c>
      <c r="E782" s="155">
        <v>605</v>
      </c>
      <c r="F782" s="125" t="s">
        <v>756</v>
      </c>
      <c r="G782" s="140" t="str">
        <f>IF(D782="","*",VLOOKUP(F782,BS_ATIVIDADE[],3,FALSE))</f>
        <v>DORMENTE - DESCARGA</v>
      </c>
      <c r="H782" s="104" t="s">
        <v>104</v>
      </c>
      <c r="I782" s="104" t="s">
        <v>104</v>
      </c>
      <c r="J782" s="104">
        <v>56</v>
      </c>
      <c r="K782" s="104">
        <v>190</v>
      </c>
      <c r="L782" s="104" t="s">
        <v>593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82" s="105">
        <v>0.375</v>
      </c>
      <c r="P782" s="105">
        <v>4.1666666666666664E-2</v>
      </c>
      <c r="Q782" s="104">
        <v>100</v>
      </c>
      <c r="R782" s="10" t="str">
        <f>IFERROR(_xlfn.XLOOKUP(F782, BS_ATIVIDADE[ATIVIDADE],BS_ATIVIDADE[UNIDADE] ), "*")</f>
        <v>Nº DE DORMENTES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2" s="104" t="s">
        <v>1181</v>
      </c>
      <c r="W782" s="149" t="s">
        <v>2093</v>
      </c>
      <c r="X782" s="103" t="s">
        <v>421</v>
      </c>
      <c r="Y782" s="128"/>
      <c r="Z782" s="103"/>
      <c r="AA782" s="104" t="s">
        <v>2094</v>
      </c>
      <c r="AB782" s="102" t="s">
        <v>418</v>
      </c>
      <c r="AC782" s="150" t="s">
        <v>419</v>
      </c>
      <c r="AD782" s="106">
        <v>0.35416666666666669</v>
      </c>
      <c r="AE782" s="104">
        <v>7629</v>
      </c>
      <c r="AF782" s="104"/>
      <c r="AG782" s="104"/>
      <c r="AH782" s="15"/>
      <c r="AI782" s="125" t="str">
        <f>IF(BS_CONTROLE[[#This Row],[Atividade]]=0, "-", BS_CONTROLE[[#This Row],[Atividade]])</f>
        <v>PDM - DESCARGA - DORMENTE</v>
      </c>
      <c r="AJ782" s="9" t="str">
        <f>IF(BS_CONTROLE[[#This Row],[Atividade]]=0, "-", BS_CONTROLE[[#This Row],[Atividade]])</f>
        <v>PDM - DESCARGA - DORMENTE</v>
      </c>
      <c r="AK782" s="31" t="str">
        <f>BS_CONTROLE[[#This Row],[Local - Partida]]</f>
        <v>ZYU1</v>
      </c>
      <c r="AL782" s="31" t="str">
        <f>BS_CONTROLE[[#This Row],[Local - Encerramento]]</f>
        <v>ZYU1</v>
      </c>
      <c r="AM782" s="104" t="str">
        <f>IF(BS_CONTROLE[[#This Row],[Entre - Estações]]=0, "-", BS_CONTROLE[[#This Row],[Entre - Estações]])</f>
        <v>ZDY-ZFY</v>
      </c>
      <c r="AN782" s="104" t="str">
        <f>IF(BS_CONTROLE[[#This Row],[SB]]=0, "-", BS_CONTROLE[[#This Row],[SB]])</f>
        <v>189ZFY</v>
      </c>
      <c r="AO782" s="104">
        <f>IF(BS_CONTROLE[[#This Row],[SUB]]=0, "-", BS_CONTROLE[[#This Row],[SUB]])</f>
        <v>56</v>
      </c>
      <c r="AP782" s="104">
        <f>BS_CONTROLE[[#This Row],[KM - Inicio]]</f>
        <v>190</v>
      </c>
      <c r="AQ782" s="104">
        <f>BS_CONTROLE[[#This Row],[KM - Inicio]]</f>
        <v>190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DORMENTES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 hidden="1">
      <c r="A783" s="47" t="str">
        <f t="shared" si="77"/>
        <v>ROBSON (TF-701)</v>
      </c>
      <c r="B783" s="101"/>
      <c r="C783" s="134" t="str">
        <f>IF(BS_CONTROLE[[#This Row],[DATA]]="","",WEEKNUM(BS_CONTROLE[[#This Row],[DATA]]))</f>
        <v/>
      </c>
      <c r="D783" s="103" t="s">
        <v>935</v>
      </c>
      <c r="E783" s="155">
        <v>310</v>
      </c>
      <c r="F783" s="125" t="s">
        <v>779</v>
      </c>
      <c r="G783" s="140" t="str">
        <f>IF(D783="","*",VLOOKUP(F783,BS_ATIVIDADE[],3,FALSE))</f>
        <v>DORMENTE - SUBSTITUIÇÂO</v>
      </c>
      <c r="H783" s="105" t="s">
        <v>593</v>
      </c>
      <c r="I783" s="105" t="s">
        <v>593</v>
      </c>
      <c r="J783" s="104">
        <v>56</v>
      </c>
      <c r="K783" s="104">
        <v>190.3</v>
      </c>
      <c r="L783" s="104">
        <v>190.5</v>
      </c>
      <c r="M783" s="126" t="s">
        <v>95</v>
      </c>
      <c r="N783" s="126" t="s">
        <v>242</v>
      </c>
      <c r="O783" s="105">
        <v>0.375</v>
      </c>
      <c r="P783" s="105">
        <v>8.3333333333333329E-2</v>
      </c>
      <c r="Q783" s="104">
        <v>50</v>
      </c>
      <c r="R783" s="10" t="str">
        <f>IFERROR(_xlfn.XLOOKUP(F783, BS_ATIVIDADE[ATIVIDADE],BS_ATIVIDADE[UNIDADE] ), "*")</f>
        <v>Nº DE DORMENTES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3" s="104" t="s">
        <v>1417</v>
      </c>
      <c r="W783" s="149" t="s">
        <v>1075</v>
      </c>
      <c r="X783" s="103" t="s">
        <v>421</v>
      </c>
      <c r="Y783" s="128"/>
      <c r="Z783" s="103"/>
      <c r="AA783" s="104" t="s">
        <v>593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SUBSTITUIÇÃO - DORMENTE</v>
      </c>
      <c r="AJ783" s="9" t="str">
        <f>IF(BS_CONTROLE[[#This Row],[Atividade]]=0, "-", BS_CONTROLE[[#This Row],[Atividade]])</f>
        <v>PDM - SUBSTITUIÇÃO - DORMENTE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ZDY-ZFY</v>
      </c>
      <c r="AN783" s="104" t="str">
        <f>IF(BS_CONTROLE[[#This Row],[SB]]=0, "-", BS_CONTROLE[[#This Row],[SB]])</f>
        <v>189ZFY</v>
      </c>
      <c r="AO783" s="104">
        <f>IF(BS_CONTROLE[[#This Row],[SUB]]=0, "-", BS_CONTROLE[[#This Row],[SUB]])</f>
        <v>56</v>
      </c>
      <c r="AP783" s="104">
        <f>BS_CONTROLE[[#This Row],[KM - Inicio]]</f>
        <v>190.3</v>
      </c>
      <c r="AQ783" s="104">
        <f>BS_CONTROLE[[#This Row],[KM - Inicio]]</f>
        <v>190.3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DORMENTES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>JACIANO (TF-674)</v>
      </c>
      <c r="B784" s="101"/>
      <c r="C784" s="134" t="str">
        <f>IF(BS_CONTROLE[[#This Row],[DATA]]="","",WEEKNUM(BS_CONTROLE[[#This Row],[DATA]]))</f>
        <v/>
      </c>
      <c r="D784" s="103" t="s">
        <v>895</v>
      </c>
      <c r="E784" s="155"/>
      <c r="F784" s="125" t="s">
        <v>779</v>
      </c>
      <c r="G784" s="140" t="str">
        <f>IF(D784="","*",VLOOKUP(F784,BS_ATIVIDADE[],3,FALSE))</f>
        <v>DORMENTE - SUBSTITUIÇÂO</v>
      </c>
      <c r="H784" s="105" t="s">
        <v>593</v>
      </c>
      <c r="I784" s="105" t="s">
        <v>593</v>
      </c>
      <c r="J784" s="104">
        <v>56</v>
      </c>
      <c r="K784" s="104">
        <v>190.3</v>
      </c>
      <c r="L784" s="104">
        <v>190.5</v>
      </c>
      <c r="M784" s="126" t="s">
        <v>95</v>
      </c>
      <c r="N784" s="126" t="s">
        <v>242</v>
      </c>
      <c r="O784" s="105">
        <v>0.375</v>
      </c>
      <c r="P784" s="105">
        <v>8.3333333333333329E-2</v>
      </c>
      <c r="Q784" s="104">
        <v>50</v>
      </c>
      <c r="R784" s="10" t="str">
        <f>IFERROR(_xlfn.XLOOKUP(F784, BS_ATIVIDADE[ATIVIDADE],BS_ATIVIDADE[UNIDADE] ), "*")</f>
        <v>Nº DE DORMENTES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4" s="104" t="s">
        <v>1804</v>
      </c>
      <c r="W784" s="149" t="s">
        <v>1075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DORMENTE</v>
      </c>
      <c r="AJ784" s="9" t="str">
        <f>IF(BS_CONTROLE[[#This Row],[Atividade]]=0, "-", BS_CONTROLE[[#This Row],[Atividade]])</f>
        <v>PDM - SUBSTITUIÇÃO - DORMENTE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ZDY-ZFY</v>
      </c>
      <c r="AN784" s="104" t="str">
        <f>IF(BS_CONTROLE[[#This Row],[SB]]=0, "-", BS_CONTROLE[[#This Row],[SB]])</f>
        <v>189ZFY</v>
      </c>
      <c r="AO784" s="104">
        <f>IF(BS_CONTROLE[[#This Row],[SUB]]=0, "-", BS_CONTROLE[[#This Row],[SUB]])</f>
        <v>56</v>
      </c>
      <c r="AP784" s="104">
        <f>BS_CONTROLE[[#This Row],[KM - Inicio]]</f>
        <v>190.3</v>
      </c>
      <c r="AQ784" s="104">
        <f>BS_CONTROLE[[#This Row],[KM - Inicio]]</f>
        <v>190.3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DORMENTES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>CLEBISON (TP-728)46083</v>
      </c>
      <c r="B785" s="101">
        <v>46083</v>
      </c>
      <c r="C785" s="134">
        <f>IF(BS_CONTROLE[[#This Row],[DATA]]="","",WEEKNUM(BS_CONTROLE[[#This Row],[DATA]]))</f>
        <v>10</v>
      </c>
      <c r="D785" s="103" t="s">
        <v>866</v>
      </c>
      <c r="E785" s="155">
        <v>778</v>
      </c>
      <c r="F785" s="125" t="s">
        <v>775</v>
      </c>
      <c r="G785" s="140" t="str">
        <f>IF(D785="","*",VLOOKUP(F785,BS_ATIVIDADE[],3,FALSE))</f>
        <v>SOLDA</v>
      </c>
      <c r="H785" s="105" t="s">
        <v>593</v>
      </c>
      <c r="I785" s="105" t="s">
        <v>593</v>
      </c>
      <c r="J785" s="104">
        <v>55</v>
      </c>
      <c r="K785" s="104">
        <v>91.15</v>
      </c>
      <c r="L785" s="104">
        <v>91.516999999999996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5" s="105">
        <v>0.375</v>
      </c>
      <c r="P785" s="105">
        <v>6.25E-2</v>
      </c>
      <c r="Q785" s="104">
        <v>1</v>
      </c>
      <c r="R785" s="10" t="str">
        <f>IFERROR(_xlfn.XLOOKUP(F785, BS_ATIVIDADE[ATIVIDADE],BS_ATIVIDADE[UNIDADE] ), "*")</f>
        <v>Nº DE SOLDA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1060</v>
      </c>
      <c r="X785" s="103" t="s">
        <v>421</v>
      </c>
      <c r="Y785" s="128"/>
      <c r="Z785" s="103"/>
      <c r="AA785" s="104" t="s">
        <v>593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SOLDA</v>
      </c>
      <c r="AJ785" s="9" t="str">
        <f>IF(BS_CONTROLE[[#This Row],[Atividade]]=0, "-", BS_CONTROLE[[#This Row],[Atividade]])</f>
        <v>PDM - SOLDA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ZWW-ZKW</v>
      </c>
      <c r="AN785" s="104" t="str">
        <f>IF(BS_CONTROLE[[#This Row],[SB]]=0, "-", BS_CONTROLE[[#This Row],[SB]])</f>
        <v>K93K912</v>
      </c>
      <c r="AO785" s="104">
        <f>IF(BS_CONTROLE[[#This Row],[SUB]]=0, "-", BS_CONTROLE[[#This Row],[SUB]])</f>
        <v>55</v>
      </c>
      <c r="AP785" s="104">
        <f>BS_CONTROLE[[#This Row],[KM - Inicio]]</f>
        <v>91.15</v>
      </c>
      <c r="AQ785" s="104">
        <f>BS_CONTROLE[[#This Row],[KM - Inicio]]</f>
        <v>91.15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SOLDA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 hidden="1">
      <c r="A786" s="47" t="str">
        <f t="shared" si="77"/>
        <v>ISMAEL(TP-726)46083</v>
      </c>
      <c r="B786" s="101">
        <v>46083</v>
      </c>
      <c r="C786" s="134">
        <f>IF(BS_CONTROLE[[#This Row],[DATA]]="","",WEEKNUM(BS_CONTROLE[[#This Row],[DATA]]))</f>
        <v>10</v>
      </c>
      <c r="D786" s="103" t="s">
        <v>894</v>
      </c>
      <c r="E786" s="155">
        <v>779</v>
      </c>
      <c r="F786" s="125" t="s">
        <v>775</v>
      </c>
      <c r="G786" s="140" t="str">
        <f>IF(D786="","*",VLOOKUP(F786,BS_ATIVIDADE[],3,FALSE))</f>
        <v>SOLDA</v>
      </c>
      <c r="H786" s="105" t="s">
        <v>593</v>
      </c>
      <c r="I786" s="105" t="s">
        <v>593</v>
      </c>
      <c r="J786" s="104">
        <v>55</v>
      </c>
      <c r="K786" s="104">
        <v>91.15</v>
      </c>
      <c r="L786" s="104">
        <v>91.516999999999996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6" s="105">
        <v>0.375</v>
      </c>
      <c r="P786" s="105">
        <v>6.25E-2</v>
      </c>
      <c r="Q786" s="104">
        <v>1</v>
      </c>
      <c r="R786" s="10" t="str">
        <f>IFERROR(_xlfn.XLOOKUP(F786, BS_ATIVIDADE[ATIVIDADE],BS_ATIVIDADE[UNIDADE] ), "*")</f>
        <v>Nº DE SOLDA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6" s="104" t="s">
        <v>1097</v>
      </c>
      <c r="W786" s="149" t="s">
        <v>1060</v>
      </c>
      <c r="X786" s="103" t="s">
        <v>421</v>
      </c>
      <c r="Y786" s="128"/>
      <c r="Z786" s="103"/>
      <c r="AA786" s="104" t="s">
        <v>593</v>
      </c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PDM - SOLDA</v>
      </c>
      <c r="AJ786" s="9" t="str">
        <f>IF(BS_CONTROLE[[#This Row],[Atividade]]=0, "-", BS_CONTROLE[[#This Row],[Atividade]])</f>
        <v>PDM - SOLDA</v>
      </c>
      <c r="AK786" s="31" t="str">
        <f>BS_CONTROLE[[#This Row],[Local - Partida]]</f>
        <v>-</v>
      </c>
      <c r="AL786" s="31" t="str">
        <f>BS_CONTROLE[[#This Row],[Local - Encerramento]]</f>
        <v>-</v>
      </c>
      <c r="AM786" s="104" t="str">
        <f>IF(BS_CONTROLE[[#This Row],[Entre - Estações]]=0, "-", BS_CONTROLE[[#This Row],[Entre - Estações]])</f>
        <v>ZWW-ZKW</v>
      </c>
      <c r="AN786" s="104" t="str">
        <f>IF(BS_CONTROLE[[#This Row],[SB]]=0, "-", BS_CONTROLE[[#This Row],[SB]])</f>
        <v>K93K912</v>
      </c>
      <c r="AO786" s="104">
        <f>IF(BS_CONTROLE[[#This Row],[SUB]]=0, "-", BS_CONTROLE[[#This Row],[SUB]])</f>
        <v>55</v>
      </c>
      <c r="AP786" s="104">
        <f>BS_CONTROLE[[#This Row],[KM - Inicio]]</f>
        <v>91.15</v>
      </c>
      <c r="AQ786" s="104">
        <f>BS_CONTROLE[[#This Row],[KM - Inicio]]</f>
        <v>91.15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SOLDA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 hidden="1">
      <c r="A787" s="47" t="str">
        <f t="shared" si="77"/>
        <v>E1746083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744</v>
      </c>
      <c r="E787" s="155"/>
      <c r="F787" s="125" t="s">
        <v>595</v>
      </c>
      <c r="G787" s="140" t="str">
        <f>IF(D787="","*",VLOOKUP(F787,BS_ATIVIDADE[],3,FALSE))</f>
        <v>CAMINHÂO - SOLDA</v>
      </c>
      <c r="H787" s="105" t="s">
        <v>201</v>
      </c>
      <c r="I787" s="105" t="s">
        <v>201</v>
      </c>
      <c r="J787" s="104">
        <v>55</v>
      </c>
      <c r="K787" s="104">
        <v>100.3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7" s="105">
        <v>0.38194444444444442</v>
      </c>
      <c r="P787" s="105">
        <v>0.125</v>
      </c>
      <c r="Q787" s="104">
        <v>2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7" s="104" t="s">
        <v>1671</v>
      </c>
      <c r="W787" s="149" t="s">
        <v>1090</v>
      </c>
      <c r="X787" s="103" t="s">
        <v>421</v>
      </c>
      <c r="Y787" s="128"/>
      <c r="Z787" s="103"/>
      <c r="AA787" s="104">
        <v>1</v>
      </c>
      <c r="AB787" s="102" t="s">
        <v>412</v>
      </c>
      <c r="AC787" s="150"/>
      <c r="AD787" s="106">
        <v>0.29166666666666669</v>
      </c>
      <c r="AE787" s="104">
        <v>6251</v>
      </c>
      <c r="AF787" s="104" t="s">
        <v>593</v>
      </c>
      <c r="AG787" s="104" t="s">
        <v>593</v>
      </c>
      <c r="AH787" s="15"/>
      <c r="AI787" s="125" t="str">
        <f>IF(BS_CONTROLE[[#This Row],[Atividade]]=0, "-", BS_CONTROLE[[#This Row],[Atividade]])</f>
        <v>CAMINHÃO DE SOLDA</v>
      </c>
      <c r="AJ787" s="9" t="str">
        <f>IF(BS_CONTROLE[[#This Row],[Atividade]]=0, "-", BS_CONTROLE[[#This Row],[Atividade]])</f>
        <v>CAMINHÃO DE SOLDA</v>
      </c>
      <c r="AK787" s="31" t="str">
        <f>BS_CONTROLE[[#This Row],[Local - Partida]]</f>
        <v>102ZKW2</v>
      </c>
      <c r="AL787" s="31" t="str">
        <f>BS_CONTROLE[[#This Row],[Local - Encerramento]]</f>
        <v>102ZKW2</v>
      </c>
      <c r="AM787" s="104" t="str">
        <f>IF(BS_CONTROLE[[#This Row],[Entre - Estações]]=0, "-", BS_CONTROLE[[#This Row],[Entre - Estações]])</f>
        <v>ZKW-ZLU</v>
      </c>
      <c r="AN787" s="104" t="str">
        <f>IF(BS_CONTROLE[[#This Row],[SB]]=0, "-", BS_CONTROLE[[#This Row],[SB]])</f>
        <v>102ZKW2</v>
      </c>
      <c r="AO787" s="104">
        <f>IF(BS_CONTROLE[[#This Row],[SUB]]=0, "-", BS_CONTROLE[[#This Row],[SUB]])</f>
        <v>55</v>
      </c>
      <c r="AP787" s="104">
        <f>BS_CONTROLE[[#This Row],[KM - Inicio]]</f>
        <v>100.3</v>
      </c>
      <c r="AQ787" s="104">
        <f>BS_CONTROLE[[#This Row],[KM - Inicio]]</f>
        <v>100.3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 hidden="1">
      <c r="A788" s="47" t="str">
        <f t="shared" si="77"/>
        <v>DIEGO (TP-681)46083</v>
      </c>
      <c r="B788" s="101">
        <v>46083</v>
      </c>
      <c r="C788" s="134">
        <f>IF(BS_CONTROLE[[#This Row],[DATA]]="","",WEEKNUM(BS_CONTROLE[[#This Row],[DATA]]))</f>
        <v>10</v>
      </c>
      <c r="D788" s="103" t="s">
        <v>873</v>
      </c>
      <c r="E788" s="155">
        <v>781</v>
      </c>
      <c r="F788" s="125" t="s">
        <v>782</v>
      </c>
      <c r="G788" s="140" t="str">
        <f>IF(D788="","*",VLOOKUP(F788,BS_ATIVIDADE[],3,FALSE))</f>
        <v>TRILHO - SUBSTITUIÇÂO</v>
      </c>
      <c r="H788" s="105" t="s">
        <v>593</v>
      </c>
      <c r="I788" s="105" t="s">
        <v>593</v>
      </c>
      <c r="J788" s="104">
        <v>55</v>
      </c>
      <c r="K788" s="104">
        <v>129.9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8" s="105">
        <v>0.41666666666666669</v>
      </c>
      <c r="P788" s="105">
        <v>8.3333333333333329E-2</v>
      </c>
      <c r="Q788" s="104">
        <v>312</v>
      </c>
      <c r="R788" s="10" t="str">
        <f>IFERROR(_xlfn.XLOOKUP(F788, BS_ATIVIDADE[ATIVIDADE],BS_ATIVIDADE[UNIDADE] ), "*")</f>
        <v>M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8" s="104" t="s">
        <v>1097</v>
      </c>
      <c r="W788" s="149" t="s">
        <v>2095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PDM - SUBSTITUIÇÃO - TRILHO</v>
      </c>
      <c r="AJ788" s="9" t="str">
        <f>IF(BS_CONTROLE[[#This Row],[Atividade]]=0, "-", BS_CONTROLE[[#This Row],[Atividade]])</f>
        <v>PDM - SUBSTITUIÇÃO - TRILHO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ZWI-ZEM</v>
      </c>
      <c r="AN788" s="104" t="str">
        <f>IF(BS_CONTROLE[[#This Row],[SB]]=0, "-", BS_CONTROLE[[#This Row],[SB]])</f>
        <v>130ZYQ2</v>
      </c>
      <c r="AO788" s="104">
        <f>IF(BS_CONTROLE[[#This Row],[SUB]]=0, "-", BS_CONTROLE[[#This Row],[SUB]])</f>
        <v>55</v>
      </c>
      <c r="AP788" s="104">
        <f>BS_CONTROLE[[#This Row],[KM - Inicio]]</f>
        <v>129.9</v>
      </c>
      <c r="AQ788" s="104">
        <f>BS_CONTROLE[[#This Row],[KM - Inicio]]</f>
        <v>129.9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M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 hidden="1">
      <c r="A789" s="47" t="str">
        <f t="shared" si="77"/>
        <v>W6046083</v>
      </c>
      <c r="B789" s="101">
        <v>46083</v>
      </c>
      <c r="C789" s="134">
        <f>IF(BS_CONTROLE[[#This Row],[DATA]]="","",WEEKNUM(BS_CONTROLE[[#This Row],[DATA]]))</f>
        <v>10</v>
      </c>
      <c r="D789" s="103" t="s">
        <v>828</v>
      </c>
      <c r="E789" s="155">
        <v>782</v>
      </c>
      <c r="F789" s="125" t="s">
        <v>786</v>
      </c>
      <c r="G789" s="140" t="str">
        <f>IF(D789="","*",VLOOKUP(F789,BS_ATIVIDADE[],3,FALSE))</f>
        <v>OUTROS</v>
      </c>
      <c r="H789" s="105" t="s">
        <v>1865</v>
      </c>
      <c r="I789" s="105" t="s">
        <v>1865</v>
      </c>
      <c r="J789" s="104">
        <v>48</v>
      </c>
      <c r="K789" s="104">
        <v>145.9</v>
      </c>
      <c r="L789" s="104">
        <v>151.6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9" s="105">
        <v>0.33333333333333331</v>
      </c>
      <c r="P789" s="105">
        <v>6.25E-2</v>
      </c>
      <c r="Q789" s="104">
        <v>100</v>
      </c>
      <c r="R789" s="10" t="str">
        <f>IFERROR(_xlfn.XLOOKUP(F789, BS_ATIVIDADE[ATIVIDADE],BS_ATIVIDADE[UNIDADE] ), "*")</f>
        <v>Nº DE PEÇAS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2096</v>
      </c>
      <c r="W789" s="149" t="s">
        <v>2097</v>
      </c>
      <c r="X789" s="103" t="s">
        <v>421</v>
      </c>
      <c r="Y789" s="128"/>
      <c r="Z789" s="103"/>
      <c r="AA789" s="104">
        <v>1</v>
      </c>
      <c r="AB789" s="102" t="s">
        <v>412</v>
      </c>
      <c r="AC789" s="150" t="s">
        <v>406</v>
      </c>
      <c r="AD789" s="106">
        <v>0.29166666666666669</v>
      </c>
      <c r="AE789" s="104">
        <v>7694</v>
      </c>
      <c r="AF789" s="104" t="s">
        <v>593</v>
      </c>
      <c r="AG789" s="104" t="s">
        <v>593</v>
      </c>
      <c r="AH789" s="15"/>
      <c r="AI789" s="125" t="str">
        <f>IF(BS_CONTROLE[[#This Row],[Atividade]]=0, "-", BS_CONTROLE[[#This Row],[Atividade]])</f>
        <v>RECOLHIMENTO DE DORMENTE</v>
      </c>
      <c r="AJ789" s="9" t="str">
        <f>IF(BS_CONTROLE[[#This Row],[Atividade]]=0, "-", BS_CONTROLE[[#This Row],[Atividade]])</f>
        <v>RECOLHIMENTO DE DORMENTE</v>
      </c>
      <c r="AK789" s="31" t="str">
        <f>BS_CONTROLE[[#This Row],[Local - Partida]]</f>
        <v>ZEM130-2</v>
      </c>
      <c r="AL789" s="31" t="str">
        <f>BS_CONTROLE[[#This Row],[Local - Encerramento]]</f>
        <v>ZEM130-2</v>
      </c>
      <c r="AM789" s="104" t="str">
        <f>IF(BS_CONTROLE[[#This Row],[Entre - Estações]]=0, "-", BS_CONTROLE[[#This Row],[Entre - Estações]])</f>
        <v>ZEJ</v>
      </c>
      <c r="AN789" s="104" t="str">
        <f>IF(BS_CONTROLE[[#This Row],[SB]]=0, "-", BS_CONTROLE[[#This Row],[SB]])</f>
        <v>ZEJ1</v>
      </c>
      <c r="AO789" s="104">
        <f>IF(BS_CONTROLE[[#This Row],[SUB]]=0, "-", BS_CONTROLE[[#This Row],[SUB]])</f>
        <v>48</v>
      </c>
      <c r="AP789" s="104">
        <f>BS_CONTROLE[[#This Row],[KM - Inicio]]</f>
        <v>145.9</v>
      </c>
      <c r="AQ789" s="104">
        <f>BS_CONTROLE[[#This Row],[KM - Inicio]]</f>
        <v>145.9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PEÇAS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>MATEUS (TP-809)46083</v>
      </c>
      <c r="B791" s="101">
        <v>46083</v>
      </c>
      <c r="C791" s="134">
        <f>IF(BS_CONTROLE[[#This Row],[DATA]]="","",WEEKNUM(BS_CONTROLE[[#This Row],[DATA]]))</f>
        <v>10</v>
      </c>
      <c r="D791" s="103" t="s">
        <v>921</v>
      </c>
      <c r="E791" s="155">
        <v>784</v>
      </c>
      <c r="F791" s="125" t="s">
        <v>726</v>
      </c>
      <c r="G791" s="140" t="str">
        <f>IF(D791="","*",VLOOKUP(F791,BS_ATIVIDADE[],3,FALSE))</f>
        <v>MODERNIZAÇÃO</v>
      </c>
      <c r="H791" s="105" t="s">
        <v>593</v>
      </c>
      <c r="I791" s="105"/>
      <c r="J791" s="104">
        <v>48</v>
      </c>
      <c r="K791" s="104">
        <v>155.96</v>
      </c>
      <c r="L791" s="104" t="s">
        <v>593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6.9444444444444448E-2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421</v>
      </c>
      <c r="Y791" s="128"/>
      <c r="Z791" s="103"/>
      <c r="AA791" s="104" t="s">
        <v>593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155.96</v>
      </c>
      <c r="AQ791" s="104">
        <f>BS_CONTROLE[[#This Row],[KM - Inicio]]</f>
        <v>155.96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 hidden="1">
      <c r="A792" s="47" t="str">
        <f t="shared" si="77"/>
        <v>WALTER (TP-810)46083</v>
      </c>
      <c r="B792" s="101">
        <v>46083</v>
      </c>
      <c r="C792" s="134">
        <f>IF(BS_CONTROLE[[#This Row],[DATA]]="","",WEEKNUM(BS_CONTROLE[[#This Row],[DATA]]))</f>
        <v>10</v>
      </c>
      <c r="D792" s="103" t="s">
        <v>947</v>
      </c>
      <c r="E792" s="155">
        <v>785</v>
      </c>
      <c r="F792" s="125" t="s">
        <v>726</v>
      </c>
      <c r="G792" s="140" t="str">
        <f>IF(D792="","*",VLOOKUP(F792,BS_ATIVIDADE[],3,FALSE))</f>
        <v>MODERNIZAÇÃO</v>
      </c>
      <c r="H792" s="105" t="s">
        <v>593</v>
      </c>
      <c r="I792" s="105" t="s">
        <v>593</v>
      </c>
      <c r="J792" s="104">
        <v>48</v>
      </c>
      <c r="K792" s="104">
        <v>155.36799999999999</v>
      </c>
      <c r="L792" s="104" t="s">
        <v>593</v>
      </c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2" s="126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2" s="105">
        <v>0.35416666666666669</v>
      </c>
      <c r="P792" s="105">
        <v>6.9444444444444448E-2</v>
      </c>
      <c r="Q792" s="104">
        <v>1</v>
      </c>
      <c r="R792" s="10" t="str">
        <f>IFERROR(_xlfn.XLOOKUP(F792, BS_ATIVIDADE[ATIVIDADE],BS_ATIVIDADE[UNIDADE] ), "*")</f>
        <v>Nº DE SOLDA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2" s="104" t="s">
        <v>1594</v>
      </c>
      <c r="W792" s="149" t="s">
        <v>1060</v>
      </c>
      <c r="X792" s="103" t="s">
        <v>421</v>
      </c>
      <c r="Y792" s="128"/>
      <c r="Z792" s="103"/>
      <c r="AA792" s="104" t="s">
        <v>593</v>
      </c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MODERNIZAÇÃO - SOLDA</v>
      </c>
      <c r="AJ792" s="9" t="str">
        <f>IF(BS_CONTROLE[[#This Row],[Atividade]]=0, "-", BS_CONTROLE[[#This Row],[Atividade]])</f>
        <v>MODERNIZAÇÃO - SOLDA</v>
      </c>
      <c r="AK792" s="31" t="str">
        <f>BS_CONTROLE[[#This Row],[Local - Partida]]</f>
        <v>-</v>
      </c>
      <c r="AL792" s="31" t="str">
        <f>BS_CONTROLE[[#This Row],[Local - Encerramento]]</f>
        <v>-</v>
      </c>
      <c r="AM792" s="104" t="str">
        <f>IF(BS_CONTROLE[[#This Row],[Entre - Estações]]=0, "-", BS_CONTROLE[[#This Row],[Entre - Estações]])</f>
        <v>ZRB-ZEV</v>
      </c>
      <c r="AN792" s="104">
        <f>IF(BS_CONTROLE[[#This Row],[SB]]=0, "-", BS_CONTROLE[[#This Row],[SB]])</f>
        <v>1561551</v>
      </c>
      <c r="AO792" s="104">
        <f>IF(BS_CONTROLE[[#This Row],[SUB]]=0, "-", BS_CONTROLE[[#This Row],[SUB]])</f>
        <v>48</v>
      </c>
      <c r="AP792" s="104">
        <f>BS_CONTROLE[[#This Row],[KM - Inicio]]</f>
        <v>155.36799999999999</v>
      </c>
      <c r="AQ792" s="104">
        <f>BS_CONTROLE[[#This Row],[KM - Inicio]]</f>
        <v>155.36799999999999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Nº DE SOLDA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 hidden="1">
      <c r="A793" s="47" t="str">
        <f t="shared" si="77"/>
        <v>ADENISON (TP-810)46083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849</v>
      </c>
      <c r="E793" s="155">
        <v>786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48</v>
      </c>
      <c r="K793" s="104">
        <v>155.37899999999999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3" s="126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3" s="105">
        <v>0.35416666666666669</v>
      </c>
      <c r="P793" s="105">
        <v>6.9444444444444448E-2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3" s="104" t="s">
        <v>1594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ZRB-ZEV</v>
      </c>
      <c r="AN793" s="104">
        <f>IF(BS_CONTROLE[[#This Row],[SB]]=0, "-", BS_CONTROLE[[#This Row],[SB]])</f>
        <v>1561551</v>
      </c>
      <c r="AO793" s="104">
        <f>IF(BS_CONTROLE[[#This Row],[SUB]]=0, "-", BS_CONTROLE[[#This Row],[SUB]])</f>
        <v>48</v>
      </c>
      <c r="AP793" s="104">
        <f>BS_CONTROLE[[#This Row],[KM - Inicio]]</f>
        <v>155.37899999999999</v>
      </c>
      <c r="AQ793" s="104">
        <f>BS_CONTROLE[[#This Row],[KM - Inicio]]</f>
        <v>155.37899999999999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 hidden="1">
      <c r="A794" s="47" t="str">
        <f t="shared" si="77"/>
        <v>CAIQUE (TMA-677)46083</v>
      </c>
      <c r="B794" s="101">
        <v>46083</v>
      </c>
      <c r="C794" s="134">
        <f>IF(BS_CONTROLE[[#This Row],[DATA]]="","",WEEKNUM(BS_CONTROLE[[#This Row],[DATA]]))</f>
        <v>10</v>
      </c>
      <c r="D794" s="103" t="s">
        <v>861</v>
      </c>
      <c r="E794" s="155">
        <v>787</v>
      </c>
      <c r="F794" s="125" t="s">
        <v>726</v>
      </c>
      <c r="G794" s="140" t="str">
        <f>IF(D794="","*",VLOOKUP(F794,BS_ATIVIDADE[],3,FALSE))</f>
        <v>MODERNIZAÇÃO</v>
      </c>
      <c r="H794" s="105" t="s">
        <v>593</v>
      </c>
      <c r="I794" s="105" t="s">
        <v>593</v>
      </c>
      <c r="J794" s="104">
        <v>48</v>
      </c>
      <c r="K794" s="104">
        <v>155.59200000000001</v>
      </c>
      <c r="L794" s="104" t="s">
        <v>593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4" s="126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4" s="105">
        <v>0.35416666666666669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4" s="104" t="s">
        <v>1594</v>
      </c>
      <c r="W794" s="149" t="s">
        <v>1060</v>
      </c>
      <c r="X794" s="103" t="s">
        <v>421</v>
      </c>
      <c r="Y794" s="128"/>
      <c r="Z794" s="103"/>
      <c r="AA794" s="104" t="s">
        <v>593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ZRB-ZEV</v>
      </c>
      <c r="AN794" s="104">
        <f>IF(BS_CONTROLE[[#This Row],[SB]]=0, "-", BS_CONTROLE[[#This Row],[SB]])</f>
        <v>1561551</v>
      </c>
      <c r="AO794" s="104">
        <f>IF(BS_CONTROLE[[#This Row],[SUB]]=0, "-", BS_CONTROLE[[#This Row],[SUB]])</f>
        <v>48</v>
      </c>
      <c r="AP794" s="104">
        <f>BS_CONTROLE[[#This Row],[KM - Inicio]]</f>
        <v>155.59200000000001</v>
      </c>
      <c r="AQ794" s="104">
        <f>BS_CONTROLE[[#This Row],[KM - Inicio]]</f>
        <v>155.59200000000001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>TURMA FIXA VIA 46083</v>
      </c>
      <c r="B797" s="101">
        <v>46083</v>
      </c>
      <c r="C797" s="134">
        <f>IF(BS_CONTROLE[[#This Row],[DATA]]="","",WEEKNUM(BS_CONTROLE[[#This Row],[DATA]]))</f>
        <v>10</v>
      </c>
      <c r="D797" s="103" t="s">
        <v>847</v>
      </c>
      <c r="E797" s="155">
        <v>790</v>
      </c>
      <c r="F797" s="125" t="s">
        <v>726</v>
      </c>
      <c r="G797" s="140" t="str">
        <f>IF(D797="","*",VLOOKUP(F797,BS_ATIVIDADE[],3,FALSE))</f>
        <v>MODERNIZAÇÃO</v>
      </c>
      <c r="H797" s="105" t="s">
        <v>593</v>
      </c>
      <c r="I797" s="105" t="s">
        <v>593</v>
      </c>
      <c r="J797" s="104">
        <v>92</v>
      </c>
      <c r="K797" s="104">
        <v>79.58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7" s="105">
        <v>0.33333333333333331</v>
      </c>
      <c r="P797" s="105">
        <v>6.25E-2</v>
      </c>
      <c r="Q797" s="104">
        <v>1</v>
      </c>
      <c r="R797" s="10" t="str">
        <f>IFERROR(_xlfn.XLOOKUP(F797, BS_ATIVIDADE[ATIVIDADE],BS_ATIVIDADE[UNIDADE] ), "*")</f>
        <v>Nº DE SOLDA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1148</v>
      </c>
      <c r="W797" s="149" t="s">
        <v>1060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MODERNIZAÇÃO - SOLDA</v>
      </c>
      <c r="AJ797" s="9" t="str">
        <f>IF(BS_CONTROLE[[#This Row],[Atividade]]=0, "-", BS_CONTROLE[[#This Row],[Atividade]])</f>
        <v>MODERNIZAÇÃO - SOLDA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ZEZ-ZXW</v>
      </c>
      <c r="AN797" s="104" t="str">
        <f>IF(BS_CONTROLE[[#This Row],[SB]]=0, "-", BS_CONTROLE[[#This Row],[SB]])</f>
        <v>ZXWK792</v>
      </c>
      <c r="AO797" s="104">
        <f>IF(BS_CONTROLE[[#This Row],[SUB]]=0, "-", BS_CONTROLE[[#This Row],[SUB]])</f>
        <v>92</v>
      </c>
      <c r="AP797" s="104">
        <f>BS_CONTROLE[[#This Row],[KM - Inicio]]</f>
        <v>79.58</v>
      </c>
      <c r="AQ797" s="104">
        <f>BS_CONTROLE[[#This Row],[KM - Inicio]]</f>
        <v>79.58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SOLDA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 hidden="1">
      <c r="A798" s="47" t="str">
        <f t="shared" si="77"/>
        <v>W6146083</v>
      </c>
      <c r="B798" s="101">
        <v>46083</v>
      </c>
      <c r="C798" s="134">
        <f>IF(BS_CONTROLE[[#This Row],[DATA]]="","",WEEKNUM(BS_CONTROLE[[#This Row],[DATA]]))</f>
        <v>10</v>
      </c>
      <c r="D798" s="103" t="s">
        <v>829</v>
      </c>
      <c r="E798" s="155">
        <v>754</v>
      </c>
      <c r="F798" s="125" t="s">
        <v>607</v>
      </c>
      <c r="G798" s="140" t="str">
        <f>IF(D798="","*",VLOOKUP(F798,BS_ATIVIDADE[],3,FALSE))</f>
        <v>OUTROS</v>
      </c>
      <c r="H798" s="105" t="s">
        <v>306</v>
      </c>
      <c r="I798" s="105" t="s">
        <v>306</v>
      </c>
      <c r="J798" s="104">
        <v>92</v>
      </c>
      <c r="K798" s="104">
        <v>83.7</v>
      </c>
      <c r="L798" s="104" t="s">
        <v>593</v>
      </c>
      <c r="M798" s="104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4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8" s="105">
        <v>0.33333333333333331</v>
      </c>
      <c r="P798" s="105">
        <v>4.1666666666666664E-2</v>
      </c>
      <c r="Q798" s="167">
        <v>1</v>
      </c>
      <c r="R798" s="10" t="str">
        <f>IFERROR(_xlfn.XLOOKUP(F798, BS_ATIVIDADE[ATIVIDADE],BS_ATIVIDADE[UNIDADE] ), "*")</f>
        <v>BINÁRIO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49" t="s">
        <v>1109</v>
      </c>
      <c r="W798" s="149" t="s">
        <v>2098</v>
      </c>
      <c r="X798" s="103" t="s">
        <v>416</v>
      </c>
      <c r="Y798" s="128"/>
      <c r="Z798" s="103"/>
      <c r="AA798" s="104">
        <v>1</v>
      </c>
      <c r="AB798" s="102" t="s">
        <v>412</v>
      </c>
      <c r="AC798" s="125" t="s">
        <v>406</v>
      </c>
      <c r="AD798" s="106">
        <v>0.3125</v>
      </c>
      <c r="AE798" s="104">
        <v>7663</v>
      </c>
      <c r="AF798" s="106" t="s">
        <v>593</v>
      </c>
      <c r="AG798" s="106" t="s">
        <v>593</v>
      </c>
      <c r="AH798" s="15"/>
      <c r="AI798" s="125" t="str">
        <f>IF(BS_CONTROLE[[#This Row],[Atividade]]=0, "-", BS_CONTROLE[[#This Row],[Atividade]])</f>
        <v>DESLOCAMENTO</v>
      </c>
      <c r="AJ798" s="9" t="str">
        <f>IF(BS_CONTROLE[[#This Row],[Atividade]]=0, "-", BS_CONTROLE[[#This Row],[Atividade]])</f>
        <v>DESLOCAMENTO</v>
      </c>
      <c r="AK798" s="31" t="str">
        <f>BS_CONTROLE[[#This Row],[Local - Partida]]</f>
        <v>K67ZEV2</v>
      </c>
      <c r="AL798" s="31" t="str">
        <f>BS_CONTROLE[[#This Row],[Local - Encerramento]]</f>
        <v>K67ZEV2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K84ZXW2</v>
      </c>
      <c r="AO798" s="104">
        <f>IF(BS_CONTROLE[[#This Row],[SUB]]=0, "-", BS_CONTROLE[[#This Row],[SUB]])</f>
        <v>92</v>
      </c>
      <c r="AP798" s="104">
        <f>BS_CONTROLE[[#This Row],[KM - Inicio]]</f>
        <v>83.7</v>
      </c>
      <c r="AQ798" s="104">
        <f>BS_CONTROLE[[#This Row],[KM - Inicio]]</f>
        <v>83.7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BINÁRIO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 hidden="1">
      <c r="A799" s="47" t="str">
        <f t="shared" si="77"/>
        <v>W6246083</v>
      </c>
      <c r="B799" s="101">
        <v>46083</v>
      </c>
      <c r="C799" s="134">
        <f>IF(BS_CONTROLE[[#This Row],[DATA]]="","",WEEKNUM(BS_CONTROLE[[#This Row],[DATA]]))</f>
        <v>10</v>
      </c>
      <c r="D799" s="103" t="s">
        <v>830</v>
      </c>
      <c r="E799" s="155">
        <v>677</v>
      </c>
      <c r="F799" s="125" t="s">
        <v>607</v>
      </c>
      <c r="G799" s="140" t="str">
        <f>IF(D799="","*",VLOOKUP(F799,BS_ATIVIDADE[],3,FALSE))</f>
        <v>OUTROS</v>
      </c>
      <c r="H799" s="105" t="s">
        <v>184</v>
      </c>
      <c r="I799" s="105" t="s">
        <v>1112</v>
      </c>
      <c r="J799" s="104">
        <v>92</v>
      </c>
      <c r="K799" s="104">
        <v>83.7</v>
      </c>
      <c r="L799" s="104" t="s">
        <v>593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9" s="105">
        <v>0.32291666666666669</v>
      </c>
      <c r="P799" s="105">
        <v>4.1666666666666664E-2</v>
      </c>
      <c r="Q799" s="104">
        <v>1</v>
      </c>
      <c r="R799" s="10" t="str">
        <f>IFERROR(_xlfn.XLOOKUP(F799, BS_ATIVIDADE[ATIVIDADE],BS_ATIVIDADE[UNIDADE] ), "*")</f>
        <v>BINÁRIO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1988</v>
      </c>
      <c r="W799" s="149" t="s">
        <v>1989</v>
      </c>
      <c r="X799" s="103" t="s">
        <v>416</v>
      </c>
      <c r="Y799" s="128"/>
      <c r="Z799" s="103"/>
      <c r="AA799" s="104">
        <v>1</v>
      </c>
      <c r="AB799" s="102" t="s">
        <v>412</v>
      </c>
      <c r="AC799" s="150" t="s">
        <v>406</v>
      </c>
      <c r="AD799" s="106">
        <v>0.29166666666666669</v>
      </c>
      <c r="AE799" s="104">
        <v>9038</v>
      </c>
      <c r="AF799" s="104" t="s">
        <v>593</v>
      </c>
      <c r="AG799" s="104" t="s">
        <v>593</v>
      </c>
      <c r="AH799" s="15"/>
      <c r="AI799" s="125" t="str">
        <f>IF(BS_CONTROLE[[#This Row],[Atividade]]=0, "-", BS_CONTROLE[[#This Row],[Atividade]])</f>
        <v>DESLOCAMENTO</v>
      </c>
      <c r="AJ799" s="9" t="str">
        <f>IF(BS_CONTROLE[[#This Row],[Atividade]]=0, "-", BS_CONTROLE[[#This Row],[Atividade]])</f>
        <v>DESLOCAMENTO</v>
      </c>
      <c r="AK799" s="31" t="str">
        <f>BS_CONTROLE[[#This Row],[Local - Partida]]</f>
        <v>ZPT1051</v>
      </c>
      <c r="AL799" s="31" t="str">
        <f>BS_CONTROLE[[#This Row],[Local - Encerramento]]</f>
        <v>ZPTZDR</v>
      </c>
      <c r="AM799" s="104" t="str">
        <f>IF(BS_CONTROLE[[#This Row],[Entre - Estações]]=0, "-", BS_CONTROLE[[#This Row],[Entre - Estações]])</f>
        <v>ZXW-ZGP</v>
      </c>
      <c r="AN799" s="104" t="str">
        <f>IF(BS_CONTROLE[[#This Row],[SB]]=0, "-", BS_CONTROLE[[#This Row],[SB]])</f>
        <v>K84ZXW2</v>
      </c>
      <c r="AO799" s="104">
        <f>IF(BS_CONTROLE[[#This Row],[SUB]]=0, "-", BS_CONTROLE[[#This Row],[SUB]])</f>
        <v>92</v>
      </c>
      <c r="AP799" s="104">
        <f>BS_CONTROLE[[#This Row],[KM - Inicio]]</f>
        <v>83.7</v>
      </c>
      <c r="AQ799" s="104">
        <f>BS_CONTROLE[[#This Row],[KM - Inicio]]</f>
        <v>83.7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BINÁRIO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 hidden="1">
      <c r="A800" s="47" t="str">
        <f t="shared" si="77"/>
        <v>A8546083</v>
      </c>
      <c r="B800" s="101">
        <v>46083</v>
      </c>
      <c r="C800" s="134">
        <f>IF(BS_CONTROLE[[#This Row],[DATA]]="","",WEEKNUM(BS_CONTROLE[[#This Row],[DATA]]))</f>
        <v>10</v>
      </c>
      <c r="D800" s="103" t="s">
        <v>729</v>
      </c>
      <c r="E800" s="155">
        <v>793</v>
      </c>
      <c r="F800" s="125" t="s">
        <v>607</v>
      </c>
      <c r="G800" s="140" t="str">
        <f>IF(D800="","*",VLOOKUP(F800,BS_ATIVIDADE[],3,FALSE))</f>
        <v>OUTROS</v>
      </c>
      <c r="H800" s="105" t="s">
        <v>2099</v>
      </c>
      <c r="I800" s="105" t="s">
        <v>1155</v>
      </c>
      <c r="J800" s="104">
        <v>92</v>
      </c>
      <c r="K800" s="104">
        <v>83.7</v>
      </c>
      <c r="L800" s="104" t="s">
        <v>593</v>
      </c>
      <c r="M800" s="126" t="s">
        <v>2100</v>
      </c>
      <c r="N800" s="126" t="s">
        <v>2101</v>
      </c>
      <c r="O800" s="105">
        <v>0.375</v>
      </c>
      <c r="P800" s="105">
        <v>4.1666666666666664E-2</v>
      </c>
      <c r="Q800" s="104">
        <v>1</v>
      </c>
      <c r="R800" s="10" t="str">
        <f>IFERROR(_xlfn.XLOOKUP(F800, BS_ATIVIDADE[ATIVIDADE],BS_ATIVIDADE[UNIDADE] ), "*")</f>
        <v>BINÁRIO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1988</v>
      </c>
      <c r="W800" s="149" t="s">
        <v>1050</v>
      </c>
      <c r="X800" s="103" t="s">
        <v>421</v>
      </c>
      <c r="Y800" s="128"/>
      <c r="Z800" s="103"/>
      <c r="AA800" s="104">
        <v>1</v>
      </c>
      <c r="AB800" s="102" t="s">
        <v>412</v>
      </c>
      <c r="AC800" s="150" t="s">
        <v>406</v>
      </c>
      <c r="AD800" s="106">
        <v>0.33333333333333331</v>
      </c>
      <c r="AE800" s="104" t="s">
        <v>593</v>
      </c>
      <c r="AF800" s="104"/>
      <c r="AG800" s="104"/>
      <c r="AH800" s="15"/>
      <c r="AI800" s="125" t="str">
        <f>IF(BS_CONTROLE[[#This Row],[Atividade]]=0, "-", BS_CONTROLE[[#This Row],[Atividade]])</f>
        <v>DESLOCAMENTO</v>
      </c>
      <c r="AJ800" s="9" t="str">
        <f>IF(BS_CONTROLE[[#This Row],[Atividade]]=0, "-", BS_CONTROLE[[#This Row],[Atividade]])</f>
        <v>DESLOCAMENTO</v>
      </c>
      <c r="AK800" s="31" t="str">
        <f>BS_CONTROLE[[#This Row],[Local - Partida]]</f>
        <v>ZXW-2</v>
      </c>
      <c r="AL800" s="31" t="str">
        <f>BS_CONTROLE[[#This Row],[Local - Encerramento]]</f>
        <v>ZEV-2</v>
      </c>
      <c r="AM800" s="104" t="str">
        <f>IF(BS_CONTROLE[[#This Row],[Entre - Estações]]=0, "-", BS_CONTROLE[[#This Row],[Entre - Estações]])</f>
        <v>ZXW-ZEV</v>
      </c>
      <c r="AN800" s="104" t="str">
        <f>IF(BS_CONTROLE[[#This Row],[SB]]=0, "-", BS_CONTROLE[[#This Row],[SB]])</f>
        <v>ZXWZEV</v>
      </c>
      <c r="AO800" s="104">
        <f>IF(BS_CONTROLE[[#This Row],[SUB]]=0, "-", BS_CONTROLE[[#This Row],[SUB]])</f>
        <v>92</v>
      </c>
      <c r="AP800" s="104">
        <f>BS_CONTROLE[[#This Row],[KM - Inicio]]</f>
        <v>83.7</v>
      </c>
      <c r="AQ800" s="104">
        <f>BS_CONTROLE[[#This Row],[KM - Inicio]]</f>
        <v>83.7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BINÁRIO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 hidden="1">
      <c r="A801" s="47" t="str">
        <f t="shared" si="77"/>
        <v>THIAGO (TF-685)46083</v>
      </c>
      <c r="B801" s="101">
        <v>46083</v>
      </c>
      <c r="C801" s="134">
        <f>IF(BS_CONTROLE[[#This Row],[DATA]]="","",WEEKNUM(BS_CONTROLE[[#This Row],[DATA]]))</f>
        <v>10</v>
      </c>
      <c r="D801" s="103" t="s">
        <v>939</v>
      </c>
      <c r="E801" s="155">
        <v>793</v>
      </c>
      <c r="F801" s="125" t="s">
        <v>749</v>
      </c>
      <c r="G801" s="140" t="str">
        <f>IF(D801="","*",VLOOKUP(F801,BS_ATIVIDADE[],3,FALSE))</f>
        <v>AMV</v>
      </c>
      <c r="H801" s="105" t="s">
        <v>593</v>
      </c>
      <c r="I801" s="105" t="s">
        <v>593</v>
      </c>
      <c r="J801" s="104">
        <v>92</v>
      </c>
      <c r="K801" s="104">
        <v>91.94</v>
      </c>
      <c r="L801" s="104" t="s">
        <v>593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801" s="105">
        <v>0.41666666666666669</v>
      </c>
      <c r="P801" s="105">
        <v>0.10416666666666667</v>
      </c>
      <c r="Q801" s="104">
        <v>1</v>
      </c>
      <c r="R801" s="10" t="str">
        <f>IFERROR(_xlfn.XLOOKUP(F801, BS_ATIVIDADE[ATIVIDADE],BS_ATIVIDADE[UNIDADE] ), "*")</f>
        <v>Nº DE PEÇAS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1" s="104" t="s">
        <v>1988</v>
      </c>
      <c r="W801" s="149" t="s">
        <v>2102</v>
      </c>
      <c r="X801" s="103" t="s">
        <v>421</v>
      </c>
      <c r="Y801" s="128"/>
      <c r="Z801" s="103"/>
      <c r="AA801" s="104" t="s">
        <v>593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PDM - AMV - JACARÉ</v>
      </c>
      <c r="AJ801" s="9" t="str">
        <f>IF(BS_CONTROLE[[#This Row],[Atividade]]=0, "-", BS_CONTROLE[[#This Row],[Atividade]])</f>
        <v>PDM - AMV - JACARÉ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ZXW-ZGP</v>
      </c>
      <c r="AN801" s="104" t="str">
        <f>IF(BS_CONTROLE[[#This Row],[SB]]=0, "-", BS_CONTROLE[[#This Row],[SB]])</f>
        <v>ZDCK892</v>
      </c>
      <c r="AO801" s="104">
        <f>IF(BS_CONTROLE[[#This Row],[SUB]]=0, "-", BS_CONTROLE[[#This Row],[SUB]])</f>
        <v>92</v>
      </c>
      <c r="AP801" s="104">
        <f>BS_CONTROLE[[#This Row],[KM - Inicio]]</f>
        <v>91.94</v>
      </c>
      <c r="AQ801" s="104">
        <f>BS_CONTROLE[[#This Row],[KM - Inicio]]</f>
        <v>91.94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PEÇAS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 hidden="1">
      <c r="A802" s="47" t="str">
        <f t="shared" si="77"/>
        <v>HUELTON (TP-725)46083</v>
      </c>
      <c r="B802" s="101">
        <v>46083</v>
      </c>
      <c r="C802" s="134">
        <f>IF(BS_CONTROLE[[#This Row],[DATA]]="","",WEEKNUM(BS_CONTROLE[[#This Row],[DATA]]))</f>
        <v>10</v>
      </c>
      <c r="D802" s="103" t="s">
        <v>891</v>
      </c>
      <c r="E802" s="155">
        <v>557</v>
      </c>
      <c r="F802" s="125" t="s">
        <v>775</v>
      </c>
      <c r="G802" s="140" t="str">
        <f>IF(D802="","*",VLOOKUP(F802,BS_ATIVIDADE[],3,FALSE))</f>
        <v>SOLDA</v>
      </c>
      <c r="H802" s="105" t="s">
        <v>593</v>
      </c>
      <c r="I802" s="105" t="s">
        <v>593</v>
      </c>
      <c r="J802" s="104">
        <v>92</v>
      </c>
      <c r="K802" s="104">
        <v>106.7</v>
      </c>
      <c r="L802" s="104" t="s">
        <v>593</v>
      </c>
      <c r="M802" s="126" t="s">
        <v>335</v>
      </c>
      <c r="N802" s="126" t="s">
        <v>337</v>
      </c>
      <c r="O802" s="105">
        <v>0.41666666666666669</v>
      </c>
      <c r="P802" s="105">
        <v>6.25E-2</v>
      </c>
      <c r="Q802" s="104">
        <v>1</v>
      </c>
      <c r="R802" s="10" t="str">
        <f>IFERROR(_xlfn.XLOOKUP(F802, BS_ATIVIDADE[ATIVIDADE],BS_ATIVIDADE[UNIDADE] ), "*")</f>
        <v>Nº DE SOLDA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2" s="104" t="s">
        <v>1699</v>
      </c>
      <c r="W802" s="149" t="s">
        <v>1060</v>
      </c>
      <c r="X802" s="103" t="s">
        <v>421</v>
      </c>
      <c r="Y802" s="128"/>
      <c r="Z802" s="103"/>
      <c r="AA802" s="104" t="s">
        <v>593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SOLDA</v>
      </c>
      <c r="AJ802" s="9" t="str">
        <f>IF(BS_CONTROLE[[#This Row],[Atividade]]=0, "-", BS_CONTROLE[[#This Row],[Atividade]])</f>
        <v>PDM - SOLDA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ZPT</v>
      </c>
      <c r="AN802" s="104" t="str">
        <f>IF(BS_CONTROLE[[#This Row],[SB]]=0, "-", BS_CONTROLE[[#This Row],[SB]])</f>
        <v>ZPT2</v>
      </c>
      <c r="AO802" s="104">
        <f>IF(BS_CONTROLE[[#This Row],[SUB]]=0, "-", BS_CONTROLE[[#This Row],[SUB]])</f>
        <v>92</v>
      </c>
      <c r="AP802" s="104">
        <f>BS_CONTROLE[[#This Row],[KM - Inicio]]</f>
        <v>106.7</v>
      </c>
      <c r="AQ802" s="104">
        <f>BS_CONTROLE[[#This Row],[KM - Inicio]]</f>
        <v>106.7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SOLDA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 hidden="1">
      <c r="A803" s="47" t="str">
        <f t="shared" si="77"/>
        <v>EXPANSÃO TURMA 146083</v>
      </c>
      <c r="B803" s="101">
        <v>46083</v>
      </c>
      <c r="C803" s="134">
        <f>IF(BS_CONTROLE[[#This Row],[DATA]]="","",WEEKNUM(BS_CONTROLE[[#This Row],[DATA]]))</f>
        <v>10</v>
      </c>
      <c r="D803" s="103" t="s">
        <v>594</v>
      </c>
      <c r="E803" s="155">
        <v>650</v>
      </c>
      <c r="F803" s="125" t="s">
        <v>654</v>
      </c>
      <c r="G803" s="140" t="str">
        <f>IF(D803="","*",VLOOKUP(F803,BS_ATIVIDADE[],3,FALSE))</f>
        <v>EXPANSÃO</v>
      </c>
      <c r="H803" s="105" t="s">
        <v>593</v>
      </c>
      <c r="I803" s="105" t="s">
        <v>593</v>
      </c>
      <c r="J803" s="104">
        <v>30</v>
      </c>
      <c r="K803" s="104">
        <v>108.75</v>
      </c>
      <c r="L803" s="104">
        <v>109</v>
      </c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3" s="126" t="s">
        <v>1954</v>
      </c>
      <c r="O803" s="105">
        <v>0.35416666666666669</v>
      </c>
      <c r="P803" s="105">
        <v>6.25E-2</v>
      </c>
      <c r="Q803" s="104">
        <v>1</v>
      </c>
      <c r="R803" s="10" t="str">
        <f>IFERROR(_xlfn.XLOOKUP(F803, BS_ATIVIDADE[ATIVIDADE],BS_ATIVIDADE[UNIDADE] ), "*")</f>
        <v>Nº DE SOLDA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3" s="104" t="s">
        <v>1118</v>
      </c>
      <c r="W803" s="149" t="s">
        <v>1060</v>
      </c>
      <c r="X803" s="103" t="s">
        <v>421</v>
      </c>
      <c r="Y803" s="128"/>
      <c r="Z803" s="103"/>
      <c r="AA803" s="104" t="s">
        <v>593</v>
      </c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EXPANSÃO - SOLDA</v>
      </c>
      <c r="AJ803" s="9" t="str">
        <f>IF(BS_CONTROLE[[#This Row],[Atividade]]=0, "-", BS_CONTROLE[[#This Row],[Atividade]])</f>
        <v>EXPANSÃO - SOLDA</v>
      </c>
      <c r="AK803" s="31" t="str">
        <f>BS_CONTROLE[[#This Row],[Local - Partida]]</f>
        <v>-</v>
      </c>
      <c r="AL803" s="31" t="str">
        <f>BS_CONTROLE[[#This Row],[Local - Encerramento]]</f>
        <v>-</v>
      </c>
      <c r="AM803" s="104" t="str">
        <f>IF(BS_CONTROLE[[#This Row],[Entre - Estações]]=0, "-", BS_CONTROLE[[#This Row],[Entre - Estações]])</f>
        <v>109-ZGM</v>
      </c>
      <c r="AN803" s="104" t="str">
        <f>IF(BS_CONTROLE[[#This Row],[SB]]=0, "-", BS_CONTROLE[[#This Row],[SB]])</f>
        <v>1101093/1101091</v>
      </c>
      <c r="AO803" s="104">
        <f>IF(BS_CONTROLE[[#This Row],[SUB]]=0, "-", BS_CONTROLE[[#This Row],[SUB]])</f>
        <v>30</v>
      </c>
      <c r="AP803" s="104">
        <f>BS_CONTROLE[[#This Row],[KM - Inicio]]</f>
        <v>108.75</v>
      </c>
      <c r="AQ803" s="104">
        <f>BS_CONTROLE[[#This Row],[KM - Inicio]]</f>
        <v>108.75</v>
      </c>
      <c r="AR803" s="107"/>
      <c r="AS803" s="107"/>
      <c r="AT803" s="107"/>
      <c r="AU803" s="135"/>
      <c r="AV803" s="135"/>
      <c r="AW803" s="14"/>
      <c r="AX803" s="14"/>
      <c r="AY803" s="160">
        <f t="shared" si="76"/>
        <v>0</v>
      </c>
      <c r="AZ803" s="151"/>
      <c r="BA803" s="108"/>
      <c r="BB803" s="10" t="str">
        <f>IFERROR(_xlfn.XLOOKUP(AI803, BS_ATIVIDADE[ATIVIDADE],BS_ATIVIDADE[UNIDADE] ), "*")</f>
        <v>Nº DE SOLDA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Produção e Intervalo</v>
      </c>
      <c r="BR803" s="19">
        <f t="shared" si="79"/>
        <v>0</v>
      </c>
      <c r="BS803" s="19">
        <f t="shared" si="80"/>
        <v>0</v>
      </c>
      <c r="BT803" s="185" t="str">
        <f t="shared" si="81"/>
        <v/>
      </c>
    </row>
    <row r="804" spans="1:72" hidden="1">
      <c r="A804" s="47" t="str">
        <f t="shared" si="77"/>
        <v>LEANDRO (TP-727)46083</v>
      </c>
      <c r="B804" s="101">
        <v>46083</v>
      </c>
      <c r="C804" s="134">
        <f>IF(BS_CONTROLE[[#This Row],[DATA]]="","",WEEKNUM(BS_CONTROLE[[#This Row],[DATA]]))</f>
        <v>10</v>
      </c>
      <c r="D804" s="103" t="s">
        <v>915</v>
      </c>
      <c r="E804" s="155">
        <v>722</v>
      </c>
      <c r="F804" s="125" t="s">
        <v>779</v>
      </c>
      <c r="G804" s="140" t="str">
        <f>IF(D804="","*",VLOOKUP(F804,BS_ATIVIDADE[],3,FALSE))</f>
        <v>DORMENTE - SUBSTITUIÇÂO</v>
      </c>
      <c r="H804" s="105" t="s">
        <v>593</v>
      </c>
      <c r="I804" s="105" t="s">
        <v>593</v>
      </c>
      <c r="J804" s="104">
        <v>30</v>
      </c>
      <c r="K804" s="104">
        <v>112.7</v>
      </c>
      <c r="L804" s="104" t="s">
        <v>593</v>
      </c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4" s="126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4" s="105">
        <v>0.41666666666666669</v>
      </c>
      <c r="P804" s="105">
        <v>8.3333333333333329E-2</v>
      </c>
      <c r="Q804" s="104">
        <v>30</v>
      </c>
      <c r="R804" s="10" t="str">
        <f>IFERROR(_xlfn.XLOOKUP(F804, BS_ATIVIDADE[ATIVIDADE],BS_ATIVIDADE[UNIDADE] ), "*")</f>
        <v>Nº DE DORMENTES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4" s="104" t="s">
        <v>1988</v>
      </c>
      <c r="W804" s="149" t="s">
        <v>1131</v>
      </c>
      <c r="X804" s="103" t="s">
        <v>421</v>
      </c>
      <c r="Y804" s="128"/>
      <c r="Z804" s="103"/>
      <c r="AA804" s="104" t="s">
        <v>593</v>
      </c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PDM - SUBSTITUIÇÃO - DORMENTE</v>
      </c>
      <c r="AJ804" s="9" t="str">
        <f>IF(BS_CONTROLE[[#This Row],[Atividade]]=0, "-", BS_CONTROLE[[#This Row],[Atividade]])</f>
        <v>PDM - SUBSTITUIÇÃO - DORMENTE</v>
      </c>
      <c r="AK804" s="31" t="str">
        <f>BS_CONTROLE[[#This Row],[Local - Partida]]</f>
        <v>-</v>
      </c>
      <c r="AL804" s="31" t="str">
        <f>BS_CONTROLE[[#This Row],[Local - Encerramento]]</f>
        <v>-</v>
      </c>
      <c r="AM804" s="104" t="str">
        <f>IF(BS_CONTROLE[[#This Row],[Entre - Estações]]=0, "-", BS_CONTROLE[[#This Row],[Entre - Estações]])</f>
        <v>109-ZGM</v>
      </c>
      <c r="AN804" s="104">
        <f>IF(BS_CONTROLE[[#This Row],[SB]]=0, "-", BS_CONTROLE[[#This Row],[SB]])</f>
        <v>1131121</v>
      </c>
      <c r="AO804" s="104">
        <f>IF(BS_CONTROLE[[#This Row],[SUB]]=0, "-", BS_CONTROLE[[#This Row],[SUB]])</f>
        <v>30</v>
      </c>
      <c r="AP804" s="104">
        <f>BS_CONTROLE[[#This Row],[KM - Inicio]]</f>
        <v>112.7</v>
      </c>
      <c r="AQ804" s="104">
        <f>BS_CONTROLE[[#This Row],[KM - Inicio]]</f>
        <v>112.7</v>
      </c>
      <c r="AR804" s="107"/>
      <c r="AS804" s="107"/>
      <c r="AT804" s="107"/>
      <c r="AU804" s="135"/>
      <c r="AV804" s="135"/>
      <c r="AW804" s="14"/>
      <c r="AX804" s="14"/>
      <c r="AY804" s="160">
        <f t="shared" si="76"/>
        <v>0</v>
      </c>
      <c r="AZ804" s="151"/>
      <c r="BA804" s="108"/>
      <c r="BB804" s="10" t="str">
        <f>IFERROR(_xlfn.XLOOKUP(AI804, BS_ATIVIDADE[ATIVIDADE],BS_ATIVIDADE[UNIDADE] ), "*")</f>
        <v>Nº DE DORMENTES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Produção e Intervalo</v>
      </c>
      <c r="BR804" s="19">
        <f t="shared" si="79"/>
        <v>0</v>
      </c>
      <c r="BS804" s="19">
        <f t="shared" si="80"/>
        <v>0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 hidden="1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2103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4009" operator="equal">
      <formula>"OPORTUNIDADE"</formula>
    </cfRule>
  </conditionalFormatting>
  <conditionalFormatting sqref="Y6:Z27 Y29:Z1002">
    <cfRule type="cellIs" dxfId="170" priority="11595" operator="equal">
      <formula>"NÃO"</formula>
    </cfRule>
    <cfRule type="cellIs" dxfId="169" priority="11596" operator="equal">
      <formula>"SIM"</formula>
    </cfRule>
  </conditionalFormatting>
  <conditionalFormatting sqref="AZ6:AZ1003">
    <cfRule type="expression" dxfId="168" priority="54051">
      <formula>#REF!=1</formula>
    </cfRule>
  </conditionalFormatting>
  <conditionalFormatting sqref="BE6:BE1003 U6:U1003 AY6:AY1003">
    <cfRule type="cellIs" dxfId="167" priority="54035" operator="equal">
      <formula>"ERRO"</formula>
    </cfRule>
  </conditionalFormatting>
  <conditionalFormatting sqref="BQ6:BQ1003">
    <cfRule type="cellIs" dxfId="166" priority="54030" operator="equal">
      <formula>"Produção e Intervalo"</formula>
    </cfRule>
    <cfRule type="cellIs" dxfId="165" priority="54031" operator="equal">
      <formula>"Aderente"</formula>
    </cfRule>
    <cfRule type="cellIs" dxfId="164" priority="54032" operator="equal">
      <formula>"Intervalo"</formula>
    </cfRule>
    <cfRule type="cellIs" dxfId="163" priority="54033" operator="equal">
      <formula>"Produção"</formula>
    </cfRule>
    <cfRule type="cellIs" dxfId="162" priority="54034" operator="equal">
      <formula>"ERRO"</formula>
    </cfRule>
  </conditionalFormatting>
  <conditionalFormatting sqref="BR6:BS1003">
    <cfRule type="cellIs" dxfId="161" priority="54012" operator="equal">
      <formula>"*"</formula>
    </cfRule>
    <cfRule type="cellIs" dxfId="160" priority="54013" operator="greaterThanOrEqual">
      <formula>1</formula>
    </cfRule>
    <cfRule type="cellIs" dxfId="159" priority="54014" operator="lessThan">
      <formula>1</formula>
    </cfRule>
  </conditionalFormatting>
  <conditionalFormatting sqref="BH6:BH1003">
    <cfRule type="iconSet" priority="60796">
      <iconSet showValue="0">
        <cfvo type="percent" val="0"/>
        <cfvo type="num" val="1"/>
        <cfvo type="num" val="1" gte="0"/>
      </iconSet>
    </cfRule>
    <cfRule type="iconSet" priority="60797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98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738 BJ740:BJ1002">
    <cfRule type="iconSet" priority="60799">
      <iconSet showValue="0">
        <cfvo type="percent" val="0"/>
        <cfvo type="num" val="1"/>
        <cfvo type="num" val="1" gte="0"/>
      </iconSet>
    </cfRule>
  </conditionalFormatting>
  <conditionalFormatting sqref="BP6:BP376 BP378:BP737 BP752 BP748:BP749 BP745 BP769:BP1002 BP739:BP743 BP754:BP767">
    <cfRule type="iconSet" priority="60800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 BK754 BK770:BK1002 BK757:BK760 BK742:BK743">
    <cfRule type="iconSet" priority="6080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38" operator="equal">
      <formula>"OPORTUNIDADE"</formula>
    </cfRule>
  </conditionalFormatting>
  <conditionalFormatting sqref="Z28">
    <cfRule type="cellIs" dxfId="157" priority="136" operator="equal">
      <formula>"NÃO"</formula>
    </cfRule>
    <cfRule type="cellIs" dxfId="156" priority="137" operator="equal">
      <formula>"SIM"</formula>
    </cfRule>
  </conditionalFormatting>
  <conditionalFormatting sqref="Y28">
    <cfRule type="cellIs" dxfId="155" priority="135" operator="equal">
      <formula>"OPORTUNIDADE"</formula>
    </cfRule>
  </conditionalFormatting>
  <conditionalFormatting sqref="Y28">
    <cfRule type="cellIs" dxfId="154" priority="133" operator="equal">
      <formula>"NÃO"</formula>
    </cfRule>
    <cfRule type="cellIs" dxfId="153" priority="134" operator="equal">
      <formula>"SIM"</formula>
    </cfRule>
  </conditionalFormatting>
  <conditionalFormatting sqref="BK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74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6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739:BK7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2104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2105</v>
      </c>
      <c r="C4" s="156" t="s">
        <v>2106</v>
      </c>
      <c r="D4" s="156" t="s">
        <v>2107</v>
      </c>
      <c r="E4" s="156" t="s">
        <v>2108</v>
      </c>
      <c r="F4" s="156" t="s">
        <v>4</v>
      </c>
      <c r="G4" s="156" t="s">
        <v>2109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2110</v>
      </c>
      <c r="C6" s="157">
        <v>407867</v>
      </c>
      <c r="D6" s="157" t="s">
        <v>2111</v>
      </c>
      <c r="E6" s="157" t="s">
        <v>826</v>
      </c>
      <c r="F6" s="157" t="s">
        <v>2112</v>
      </c>
      <c r="G6" s="158"/>
    </row>
    <row r="7" spans="2:7">
      <c r="B7" s="177" t="s">
        <v>2113</v>
      </c>
      <c r="C7" s="177">
        <v>293644</v>
      </c>
      <c r="D7" s="177" t="s">
        <v>2114</v>
      </c>
      <c r="E7" s="177" t="s">
        <v>826</v>
      </c>
      <c r="F7" s="177" t="s">
        <v>2112</v>
      </c>
      <c r="G7" s="178" t="s">
        <v>2115</v>
      </c>
    </row>
    <row r="8" spans="2:7">
      <c r="B8" s="157" t="s">
        <v>2116</v>
      </c>
      <c r="C8" s="157">
        <v>256790</v>
      </c>
      <c r="D8" s="157" t="s">
        <v>2117</v>
      </c>
      <c r="E8" s="157" t="s">
        <v>827</v>
      </c>
      <c r="F8" s="157" t="s">
        <v>2118</v>
      </c>
      <c r="G8" s="158">
        <v>46357</v>
      </c>
    </row>
    <row r="9" spans="2:7" ht="29.25">
      <c r="B9" s="157" t="s">
        <v>2119</v>
      </c>
      <c r="C9" s="157"/>
      <c r="D9" s="157"/>
      <c r="E9" s="157" t="s">
        <v>827</v>
      </c>
      <c r="F9" s="157" t="s">
        <v>2118</v>
      </c>
      <c r="G9" s="158" t="s">
        <v>2120</v>
      </c>
    </row>
    <row r="10" spans="2:7">
      <c r="B10" s="157" t="s">
        <v>2121</v>
      </c>
      <c r="C10" s="157">
        <v>265193</v>
      </c>
      <c r="D10" s="157" t="s">
        <v>2122</v>
      </c>
      <c r="E10" s="157" t="s">
        <v>828</v>
      </c>
      <c r="F10" s="157" t="s">
        <v>54</v>
      </c>
      <c r="G10" s="157" t="s">
        <v>2123</v>
      </c>
    </row>
    <row r="11" spans="2:7">
      <c r="B11" s="157" t="s">
        <v>2124</v>
      </c>
      <c r="C11" s="157">
        <v>293716</v>
      </c>
      <c r="D11" s="157" t="s">
        <v>2125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2126</v>
      </c>
      <c r="C12" s="157">
        <v>257258</v>
      </c>
      <c r="D12" s="157" t="s">
        <v>2127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2128</v>
      </c>
      <c r="C13" s="157">
        <v>371147</v>
      </c>
      <c r="D13" s="157" t="s">
        <v>2129</v>
      </c>
      <c r="E13" s="157" t="s">
        <v>829</v>
      </c>
      <c r="F13" s="157" t="s">
        <v>71</v>
      </c>
      <c r="G13" s="157" t="s">
        <v>2123</v>
      </c>
    </row>
    <row r="14" spans="2:7">
      <c r="B14" s="157" t="s">
        <v>2130</v>
      </c>
      <c r="C14" s="157">
        <v>259230</v>
      </c>
      <c r="D14" s="157" t="s">
        <v>2131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2132</v>
      </c>
      <c r="C15" s="157">
        <v>370705</v>
      </c>
      <c r="D15" s="157"/>
      <c r="E15" s="157" t="s">
        <v>829</v>
      </c>
      <c r="F15" s="157" t="s">
        <v>71</v>
      </c>
      <c r="G15" s="157" t="s">
        <v>2123</v>
      </c>
    </row>
    <row r="16" spans="2:7" ht="29.25">
      <c r="B16" s="157" t="s">
        <v>2133</v>
      </c>
      <c r="C16" s="157">
        <v>258542</v>
      </c>
      <c r="D16" s="157" t="s">
        <v>2134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2135</v>
      </c>
      <c r="C17" s="157">
        <v>257050</v>
      </c>
      <c r="D17" s="157" t="s">
        <v>2136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2137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2138</v>
      </c>
      <c r="D4" s="159" t="s">
        <v>2139</v>
      </c>
      <c r="E4" s="159" t="s">
        <v>2140</v>
      </c>
      <c r="F4" s="156" t="s">
        <v>2141</v>
      </c>
      <c r="G4" s="159" t="s">
        <v>2142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2143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2144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2143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2145</v>
      </c>
      <c r="G9" s="162" t="s">
        <v>2146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2143</v>
      </c>
      <c r="G10" s="162"/>
    </row>
    <row r="11" spans="2:7" ht="19.5" customHeight="1">
      <c r="B11" s="162" t="s">
        <v>2147</v>
      </c>
      <c r="C11" s="162">
        <v>9038</v>
      </c>
      <c r="D11" s="163">
        <v>46076</v>
      </c>
      <c r="E11" s="162">
        <v>8698</v>
      </c>
      <c r="F11" s="164" t="s">
        <v>2148</v>
      </c>
      <c r="G11" s="162"/>
    </row>
    <row r="12" spans="2:7" ht="19.5" customHeight="1">
      <c r="B12" s="162" t="s">
        <v>752</v>
      </c>
      <c r="C12" s="162" t="s">
        <v>2149</v>
      </c>
      <c r="D12" s="163">
        <v>46066</v>
      </c>
      <c r="E12" s="162">
        <v>9500</v>
      </c>
      <c r="F12" s="164" t="s">
        <v>2150</v>
      </c>
      <c r="G12" s="162"/>
    </row>
    <row r="13" spans="2:7" ht="19.5" customHeight="1">
      <c r="B13" s="162" t="s">
        <v>752</v>
      </c>
      <c r="C13" s="162" t="s">
        <v>2151</v>
      </c>
      <c r="D13" s="163">
        <v>46066</v>
      </c>
      <c r="E13" s="162">
        <v>10500</v>
      </c>
      <c r="F13" s="164" t="s">
        <v>2150</v>
      </c>
      <c r="G13" s="162"/>
    </row>
    <row r="14" spans="2:7" ht="19.5" customHeight="1">
      <c r="B14" s="162" t="s">
        <v>752</v>
      </c>
      <c r="C14" s="162" t="s">
        <v>2152</v>
      </c>
      <c r="D14" s="163">
        <v>46066</v>
      </c>
      <c r="E14" s="162">
        <v>9000</v>
      </c>
      <c r="F14" s="164" t="s">
        <v>2150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2153</v>
      </c>
      <c r="D5" s="278"/>
      <c r="E5" s="278"/>
      <c r="F5" s="278"/>
      <c r="G5" s="278"/>
      <c r="H5" s="278"/>
      <c r="I5" s="278"/>
      <c r="J5" s="279"/>
      <c r="K5" s="280" t="s">
        <v>2154</v>
      </c>
      <c r="L5" s="281"/>
      <c r="M5" s="281"/>
      <c r="N5" s="281"/>
      <c r="O5" s="282" t="s">
        <v>2155</v>
      </c>
      <c r="P5" s="283"/>
    </row>
    <row r="6" spans="1:16" s="73" customFormat="1" ht="15" customHeight="1">
      <c r="A6" s="65" t="s">
        <v>2156</v>
      </c>
      <c r="B6" s="74" t="s">
        <v>2157</v>
      </c>
      <c r="C6" s="75" t="s">
        <v>995</v>
      </c>
      <c r="D6" s="76" t="s">
        <v>996</v>
      </c>
      <c r="E6" s="75" t="s">
        <v>2158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2159</v>
      </c>
      <c r="M6" s="79" t="s">
        <v>611</v>
      </c>
      <c r="N6" s="80" t="s">
        <v>990</v>
      </c>
      <c r="O6" s="154" t="s">
        <v>1033</v>
      </c>
      <c r="P6" s="132" t="s">
        <v>2160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na entrega do intervalo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2</v>
      </c>
      <c r="P738" s="145" t="str">
        <f>IF($A$2=1,IF(SP_SUL!BJ739="","*",SP_SUL!BJ739),IF(SP_SUL!BK739="","*",SP_SUL!BK739))</f>
        <v>TP pronta 11hrs, 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2</v>
      </c>
      <c r="P739" s="145" t="str">
        <f>IF($A$2=1,IF(SP_SUL!BJ740="","*",SP_SUL!BJ740),IF(SP_SUL!BK740="","*",SP_SUL!BK740))</f>
        <v>TP pronta 11hrs, 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2</v>
      </c>
      <c r="P740" s="145" t="str">
        <f>IF($A$2=1,IF(SP_SUL!BJ741="","*",SP_SUL!BJ741),IF(SP_SUL!BK741="","*",SP_SUL!BK741))</f>
        <v>TP pronta 10hrs, intervalo 10:32 ate 16:32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>
        <f>IF(SP_SUL!BH744="","*",SP_SUL!BH744)</f>
        <v>0</v>
      </c>
      <c r="P743" s="145" t="str">
        <f>IF($A$2=1,IF(SP_SUL!BJ744="","*",SP_SUL!BJ744),IF(SP_SUL!BK744="","*",SP_SUL!BK744))</f>
        <v xml:space="preserve">Nao solicitou intervalo 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>
        <f>IF(SP_SUL!BH745="","*",SP_SUL!BH745)</f>
        <v>2</v>
      </c>
      <c r="P744" s="145" t="str">
        <f>IF($A$2=1,IF(SP_SUL!BJ745="","*",SP_SUL!BJ745),IF(SP_SUL!BK745="","*",SP_SUL!BK745))</f>
        <v xml:space="preserve">MC1 07:35, intervalo 10hr ate 12hrs 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>
        <f>IF(SP_SUL!BH746="","*",SP_SUL!BH746)</f>
        <v>0</v>
      </c>
      <c r="P745" s="145" t="str">
        <f>IF($A$2=1,IF(SP_SUL!BJ746="","*",SP_SUL!BJ746),IF(SP_SUL!BK746="","*",SP_SUL!BK746))</f>
        <v xml:space="preserve">Nao solicitou intervalo 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>
        <f>IF(SP_SUL!BH747="","*",SP_SUL!BH747)</f>
        <v>0</v>
      </c>
      <c r="P746" s="145" t="str">
        <f>IF($A$2=1,IF(SP_SUL!BJ747="","*",SP_SUL!BJ747),IF(SP_SUL!BK747="","*",SP_SUL!BK747))</f>
        <v>TP pronto 11:40, sem oportunidade de faixa, fluxo de trens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>
        <f>IF(SP_SUL!BH748="","*",SP_SUL!BH748)</f>
        <v>2</v>
      </c>
      <c r="P747" s="145" t="str">
        <f>IF($A$2=1,IF(SP_SUL!BJ748="","*",SP_SUL!BJ748),IF(SP_SUL!BK748="","*",SP_SUL!BK748))</f>
        <v>TP pronta 10hrs, intervalo 11:17 ate 14:17</v>
      </c>
    </row>
    <row r="748" spans="1:16" hidden="1">
      <c r="A748" s="81">
        <f>IF(SP_SUL!B749="","*",SP_SUL!B749)</f>
        <v>46081</v>
      </c>
      <c r="B748" s="82" t="str">
        <f>IF(SP_SUL!X749="","*",SP_SUL!X749)</f>
        <v>Oportunidade</v>
      </c>
      <c r="C748" s="82" t="str">
        <f>IF(SP_SUL!S749="","*",SP_SUL!S749)</f>
        <v>SP SUL</v>
      </c>
      <c r="D748" s="82" t="str">
        <f>IF(SP_SUL!T749="","*",SP_SUL!T749)</f>
        <v>ZKE-ZEV</v>
      </c>
      <c r="E748" s="82" t="str">
        <f>IF(SP_SUL!D749="","*",SP_SUL!D749)</f>
        <v>E17</v>
      </c>
      <c r="F748" s="82" t="str">
        <f>IF(SP_SUL!H749="","*",SP_SUL!H749)</f>
        <v>102ZKW2</v>
      </c>
      <c r="G748" s="82" t="str">
        <f>IF(SP_SUL!M749="","*",SP_SUL!M749)</f>
        <v>ZKW-ZLU</v>
      </c>
      <c r="H748" s="115">
        <f>IF(SP_SUL!K749="","*",SP_SUL!K749)</f>
        <v>100.3</v>
      </c>
      <c r="I748" s="112">
        <f>IF(SP_SUL!O749="","*",SP_SUL!O749)</f>
        <v>0.38194444444444442</v>
      </c>
      <c r="J748" s="112">
        <f>IF(SP_SUL!P749="","*",SP_SUL!P749)</f>
        <v>0.125</v>
      </c>
      <c r="K748" s="82" t="str">
        <f>IF(SP_SUL!AK749="","*",SP_SUL!AK749)</f>
        <v>102ZKW2</v>
      </c>
      <c r="L748" s="82" t="str">
        <f>IF(SP_SUL!AM749="","*",SP_SUL!AM749)</f>
        <v>ZKW-ZLU</v>
      </c>
      <c r="M748" s="82">
        <f>IF(SP_SUL!AP749="","*",SP_SUL!AP749)</f>
        <v>100.3</v>
      </c>
      <c r="N748" s="82" t="str">
        <f>IF(SP_SUL!AM749="","*",SP_SUL!AM749)</f>
        <v>ZKW-ZLU</v>
      </c>
      <c r="O748" s="109">
        <f>IF(SP_SUL!BH749="","*",SP_SUL!BH749)</f>
        <v>2</v>
      </c>
      <c r="P748" s="145" t="str">
        <f>IF($A$2=1,IF(SP_SUL!BJ749="","*",SP_SUL!BJ749),IF(SP_SUL!BK749="","*",SP_SUL!BK749))</f>
        <v>MC1 08:30, intervalo 09:17 ate 12:20</v>
      </c>
    </row>
    <row r="749" spans="1:16" hidden="1">
      <c r="A749" s="81">
        <f>IF(SP_SUL!B750="","*",SP_SUL!B750)</f>
        <v>46081</v>
      </c>
      <c r="B749" s="82" t="str">
        <f>IF(SP_SUL!X750="","*",SP_SUL!X750)</f>
        <v>Oportunidade</v>
      </c>
      <c r="C749" s="82" t="str">
        <f>IF(SP_SUL!S750="","*",SP_SUL!S750)</f>
        <v>SP SUL</v>
      </c>
      <c r="D749" s="82" t="str">
        <f>IF(SP_SUL!T750="","*",SP_SUL!T750)</f>
        <v>ZKE-ZEV</v>
      </c>
      <c r="E749" s="82" t="str">
        <f>IF(SP_SUL!D750="","*",SP_SUL!D750)</f>
        <v>CLEBISON (TP-728)</v>
      </c>
      <c r="F749" s="82" t="str">
        <f>IF(SP_SUL!H750="","*",SP_SUL!H750)</f>
        <v>-</v>
      </c>
      <c r="G749" s="82" t="str">
        <f>IF(SP_SUL!M750="","*",SP_SUL!M750)</f>
        <v>ZWI-ZEM</v>
      </c>
      <c r="H749" s="115">
        <f>IF(SP_SUL!K750="","*",SP_SUL!K750)</f>
        <v>127.5</v>
      </c>
      <c r="I749" s="112">
        <f>IF(SP_SUL!O750="","*",SP_SUL!O750)</f>
        <v>0.375</v>
      </c>
      <c r="J749" s="112">
        <f>IF(SP_SUL!P750="","*",SP_SUL!P750)</f>
        <v>8.3333333333333329E-2</v>
      </c>
      <c r="K749" s="82" t="str">
        <f>IF(SP_SUL!AK750="","*",SP_SUL!AK750)</f>
        <v>-</v>
      </c>
      <c r="L749" s="82" t="str">
        <f>IF(SP_SUL!AM750="","*",SP_SUL!AM750)</f>
        <v>ZWI-ZEM</v>
      </c>
      <c r="M749" s="82">
        <f>IF(SP_SUL!AP750="","*",SP_SUL!AP750)</f>
        <v>127.5</v>
      </c>
      <c r="N749" s="82" t="str">
        <f>IF(SP_SUL!AM750="","*",SP_SUL!AM750)</f>
        <v>ZWI-ZEM</v>
      </c>
      <c r="O749" s="109">
        <f>IF(SP_SUL!BH750="","*",SP_SUL!BH750)</f>
        <v>0</v>
      </c>
      <c r="P749" s="145" t="str">
        <f>IF($A$2=1,IF(SP_SUL!BJ750="","*",SP_SUL!BJ750),IF(SP_SUL!BK750="","*",SP_SUL!BK750))</f>
        <v xml:space="preserve">TP pronta 10hrs, sem oportunidade de faixa, fluxo de trens 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ISMAEL(TP-726)</v>
      </c>
      <c r="F750" s="82" t="str">
        <f>IF(SP_SUL!H751="","*",SP_SUL!H751)</f>
        <v>-</v>
      </c>
      <c r="G750" s="82" t="str">
        <f>IF(SP_SUL!M751="","*",SP_SUL!M751)</f>
        <v>ZWI-ZEM</v>
      </c>
      <c r="H750" s="115">
        <f>IF(SP_SUL!K751="","*",SP_SUL!K751)</f>
        <v>127.5</v>
      </c>
      <c r="I750" s="112">
        <f>IF(SP_SUL!O751="","*",SP_SUL!O751)</f>
        <v>0.375</v>
      </c>
      <c r="J750" s="112">
        <f>IF(SP_SUL!P751="","*",SP_SUL!P751)</f>
        <v>8.3333333333333329E-2</v>
      </c>
      <c r="K750" s="82" t="str">
        <f>IF(SP_SUL!AK751="","*",SP_SUL!AK751)</f>
        <v>-</v>
      </c>
      <c r="L750" s="82" t="str">
        <f>IF(SP_SUL!AM751="","*",SP_SUL!AM751)</f>
        <v>ZWI-ZEM</v>
      </c>
      <c r="M750" s="82">
        <f>IF(SP_SUL!AP751="","*",SP_SUL!AP751)</f>
        <v>127.5</v>
      </c>
      <c r="N750" s="82" t="str">
        <f>IF(SP_SUL!AM751="","*",SP_SUL!AM751)</f>
        <v>ZWI-ZEM</v>
      </c>
      <c r="O750" s="109">
        <f>IF(SP_SUL!BH751="","*",SP_SUL!BH751)</f>
        <v>0</v>
      </c>
      <c r="P750" s="145" t="str">
        <f>IF($A$2=1,IF(SP_SUL!BJ751="","*",SP_SUL!BJ751),IF(SP_SUL!BK751="","*",SP_SUL!BK751))</f>
        <v xml:space="preserve">TP pronta 10hrs, sem oportunidade de faixa, fluxo de trens 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W60</v>
      </c>
      <c r="F751" s="82" t="str">
        <f>IF(SP_SUL!H752="","*",SP_SUL!H752)</f>
        <v>ZEM130-2</v>
      </c>
      <c r="G751" s="82" t="str">
        <f>IF(SP_SUL!M752="","*",SP_SUL!M752)</f>
        <v>ZWI-ZEM</v>
      </c>
      <c r="H751" s="115">
        <f>IF(SP_SUL!K752="","*",SP_SUL!K752)</f>
        <v>127.8</v>
      </c>
      <c r="I751" s="112">
        <f>IF(SP_SUL!O752="","*",SP_SUL!O752)</f>
        <v>0.33333333333333331</v>
      </c>
      <c r="J751" s="112">
        <f>IF(SP_SUL!P752="","*",SP_SUL!P752)</f>
        <v>8.3333333333333329E-2</v>
      </c>
      <c r="K751" s="82" t="str">
        <f>IF(SP_SUL!AK752="","*",SP_SUL!AK752)</f>
        <v>ZEM130-2</v>
      </c>
      <c r="L751" s="82" t="str">
        <f>IF(SP_SUL!AM752="","*",SP_SUL!AM752)</f>
        <v>ZWI-ZEM</v>
      </c>
      <c r="M751" s="82">
        <f>IF(SP_SUL!AP752="","*",SP_SUL!AP752)</f>
        <v>127.8</v>
      </c>
      <c r="N751" s="82" t="str">
        <f>IF(SP_SUL!AM752="","*",SP_SUL!AM752)</f>
        <v>ZWI-ZEM</v>
      </c>
      <c r="O751" s="109">
        <f>IF(SP_SUL!BH752="","*",SP_SUL!BH752)</f>
        <v>2</v>
      </c>
      <c r="P751" s="145" t="str">
        <f>IF($A$2=1,IF(SP_SUL!BJ752="","*",SP_SUL!BJ752),IF(SP_SUL!BK752="","*",SP_SUL!BK752))</f>
        <v>MC1 07:23, segue intervalo 11:28 ate 12:48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V89</v>
      </c>
      <c r="F752" s="82" t="str">
        <f>IF(SP_SUL!H753="","*",SP_SUL!H753)</f>
        <v>102ZKW2</v>
      </c>
      <c r="G752" s="82" t="str">
        <f>IF(SP_SUL!M753="","*",SP_SUL!M753)</f>
        <v>ZEM</v>
      </c>
      <c r="H752" s="115">
        <f>IF(SP_SUL!K753="","*",SP_SUL!K753)</f>
        <v>134.5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102ZKW2</v>
      </c>
      <c r="L752" s="82" t="str">
        <f>IF(SP_SUL!AM753="","*",SP_SUL!AM753)</f>
        <v>ZEM</v>
      </c>
      <c r="M752" s="82">
        <f>IF(SP_SUL!AP753="","*",SP_SUL!AP753)</f>
        <v>134.5</v>
      </c>
      <c r="N752" s="82" t="str">
        <f>IF(SP_SUL!AM753="","*",SP_SUL!AM753)</f>
        <v>ZEM</v>
      </c>
      <c r="O752" s="109">
        <f>IF(SP_SUL!BH753="","*",SP_SUL!BH753)</f>
        <v>0</v>
      </c>
      <c r="P752" s="145" t="str">
        <f>IF($A$2=1,IF(SP_SUL!BJ753="","*",SP_SUL!BJ753),IF(SP_SUL!BK753="","*",SP_SUL!BK753))</f>
        <v>MC1 11:48, sem oportunidade de trabalho, somente deslocou para ZEM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*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MOD ZRB</v>
      </c>
      <c r="F754" s="82" t="str">
        <f>IF(SP_SUL!H755="","*",SP_SUL!H755)</f>
        <v>-</v>
      </c>
      <c r="G754" s="82" t="str">
        <f>IF(SP_SUL!M755="","*",SP_SUL!M755)</f>
        <v>ZEJ-ZRB</v>
      </c>
      <c r="H754" s="115">
        <f>IF(SP_SUL!K755="","*",SP_SUL!K755)</f>
        <v>145.9</v>
      </c>
      <c r="I754" s="112">
        <f>IF(SP_SUL!O755="","*",SP_SUL!O755)</f>
        <v>0.33333333333333331</v>
      </c>
      <c r="J754" s="112">
        <f>IF(SP_SUL!P755="","*",SP_SUL!P755)</f>
        <v>0.33333333333333331</v>
      </c>
      <c r="K754" s="82" t="str">
        <f>IF(SP_SUL!AK755="","*",SP_SUL!AK755)</f>
        <v>-</v>
      </c>
      <c r="L754" s="82" t="str">
        <f>IF(SP_SUL!AM755="","*",SP_SUL!AM755)</f>
        <v>ZEJ-ZRB</v>
      </c>
      <c r="M754" s="82">
        <f>IF(SP_SUL!AP755="","*",SP_SUL!AP755)</f>
        <v>145.9</v>
      </c>
      <c r="N754" s="82" t="str">
        <f>IF(SP_SUL!AM755="","*",SP_SUL!AM755)</f>
        <v>ZEJ-ZRB</v>
      </c>
      <c r="O754" s="109">
        <f>IF(SP_SUL!BH755="","*",SP_SUL!BH755)</f>
        <v>2</v>
      </c>
      <c r="P754" s="145" t="str">
        <f>IF($A$2=1,IF(SP_SUL!BJ755="","*",SP_SUL!BJ755),IF(SP_SUL!BK755="","*",SP_SUL!BK755))</f>
        <v>MC1 07:15, segue intervalo 10:54 ate 18:54</v>
      </c>
    </row>
    <row r="755" spans="1:16" hidden="1">
      <c r="A755" s="81">
        <f>IF(SP_SUL!B756="","*",SP_SUL!B756)</f>
        <v>46081</v>
      </c>
      <c r="B755" s="82" t="str">
        <f>IF(SP_SUL!X756="","*",SP_SUL!X756)</f>
        <v>Oportunidade</v>
      </c>
      <c r="C755" s="82" t="str">
        <f>IF(SP_SUL!S756="","*",SP_SUL!S756)</f>
        <v>SP SUL</v>
      </c>
      <c r="D755" s="82" t="str">
        <f>IF(SP_SUL!T756="","*",SP_SUL!T756)</f>
        <v>ZKE-ZEV</v>
      </c>
      <c r="E755" s="82" t="str">
        <f>IF(SP_SUL!D756="","*",SP_SUL!D756)</f>
        <v>W96</v>
      </c>
      <c r="F755" s="82" t="str">
        <f>IF(SP_SUL!H756="","*",SP_SUL!H756)</f>
        <v>ZEM1</v>
      </c>
      <c r="G755" s="82" t="str">
        <f>IF(SP_SUL!M756="","*",SP_SUL!M756)</f>
        <v>ZEJ-ZRB</v>
      </c>
      <c r="H755" s="115">
        <f>IF(SP_SUL!K756="","*",SP_SUL!K756)</f>
        <v>150</v>
      </c>
      <c r="I755" s="112">
        <f>IF(SP_SUL!O756="","*",SP_SUL!O756)</f>
        <v>0.29166666666666669</v>
      </c>
      <c r="J755" s="112">
        <f>IF(SP_SUL!P756="","*",SP_SUL!P756)</f>
        <v>6.9444444444444447E-4</v>
      </c>
      <c r="K755" s="82" t="str">
        <f>IF(SP_SUL!AK756="","*",SP_SUL!AK756)</f>
        <v>ZEM1</v>
      </c>
      <c r="L755" s="82" t="str">
        <f>IF(SP_SUL!AM756="","*",SP_SUL!AM756)</f>
        <v>ZEJ-ZRB</v>
      </c>
      <c r="M755" s="82">
        <f>IF(SP_SUL!AP756="","*",SP_SUL!AP756)</f>
        <v>150</v>
      </c>
      <c r="N755" s="82" t="str">
        <f>IF(SP_SUL!AM756="","*",SP_SUL!AM756)</f>
        <v>ZEJ-ZRB</v>
      </c>
      <c r="O755" s="109">
        <f>IF(SP_SUL!BH756="","*",SP_SUL!BH756)</f>
        <v>1</v>
      </c>
      <c r="P755" s="145" t="str">
        <f>IF($A$2=1,IF(SP_SUL!BJ756="","*",SP_SUL!BJ756),IF(SP_SUL!BK756="","*",SP_SUL!BK756))</f>
        <v>MC1 07:15, segue intervalo 10:54 ate 18:54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MATEUS (TP-809)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WALTER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156.93799999999999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156.93799999999999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Oportunidade</v>
      </c>
      <c r="C759" s="82" t="str">
        <f>IF(SP_SUL!S760="","*",SP_SUL!S760)</f>
        <v>SP SUL</v>
      </c>
      <c r="D759" s="82" t="str">
        <f>IF(SP_SUL!T760="","*",SP_SUL!T760)</f>
        <v>ZKE-ZEV</v>
      </c>
      <c r="E759" s="82" t="str">
        <f>IF(SP_SUL!D760="","*",SP_SUL!D760)</f>
        <v>ADENISON (TP-810)</v>
      </c>
      <c r="F759" s="82" t="str">
        <f>IF(SP_SUL!H760="","*",SP_SUL!H760)</f>
        <v>-</v>
      </c>
      <c r="G759" s="82" t="str">
        <f>IF(SP_SUL!M760="","*",SP_SUL!M760)</f>
        <v>ZRB-ZEV</v>
      </c>
      <c r="H759" s="115">
        <f>IF(SP_SUL!K760="","*",SP_SUL!K760)</f>
        <v>156.97999999999999</v>
      </c>
      <c r="I759" s="112">
        <f>IF(SP_SUL!O760="","*",SP_SUL!O760)</f>
        <v>0.35416666666666669</v>
      </c>
      <c r="J759" s="112">
        <f>IF(SP_SUL!P760="","*",SP_SUL!P760)</f>
        <v>6.9444444444444448E-2</v>
      </c>
      <c r="K759" s="82" t="str">
        <f>IF(SP_SUL!AK760="","*",SP_SUL!AK760)</f>
        <v>-</v>
      </c>
      <c r="L759" s="82" t="str">
        <f>IF(SP_SUL!AM760="","*",SP_SUL!AM760)</f>
        <v>ZRB-ZEV</v>
      </c>
      <c r="M759" s="82">
        <f>IF(SP_SUL!AP760="","*",SP_SUL!AP760)</f>
        <v>156.97999999999999</v>
      </c>
      <c r="N759" s="82" t="str">
        <f>IF(SP_SUL!AM760="","*",SP_SUL!AM760)</f>
        <v>ZRB-ZEV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>
        <f>IF(SP_SUL!BH761="","*",SP_SUL!BH761)</f>
        <v>2</v>
      </c>
      <c r="P760" s="145" t="str">
        <f>IF($A$2=1,IF(SP_SUL!BJ761="","*",SP_SUL!BJ761),IF(SP_SUL!BK761="","*",SP_SUL!BK761))</f>
        <v xml:space="preserve">MC1 07:32, licenciado 08:14, segue em deslocamento 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>
        <f>IF(SP_SUL!BH762="","*",SP_SUL!BH762)</f>
        <v>2</v>
      </c>
      <c r="P761" s="145" t="str">
        <f>IF($A$2=1,IF(SP_SUL!BJ762="","*",SP_SUL!BJ762),IF(SP_SUL!BK762="","*",SP_SUL!BK762))</f>
        <v xml:space="preserve">MC1 07:28, licenciado 08:03, segue em deslocamento 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>
        <f>IF(SP_SUL!BH763="","*",SP_SUL!BH763)</f>
        <v>2</v>
      </c>
      <c r="P762" s="145" t="str">
        <f>IF($A$2=1,IF(SP_SUL!BJ763="","*",SP_SUL!BJ763),IF(SP_SUL!BK763="","*",SP_SUL!BK763))</f>
        <v>TP pronta 11hrs, intervalo 11:47 ate 17:47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>
        <f>IF(SP_SUL!BH764="","*",SP_SUL!BH764)</f>
        <v>2</v>
      </c>
      <c r="P763" s="145" t="str">
        <f>IF($A$2=1,IF(SP_SUL!BJ764="","*",SP_SUL!BJ764),IF(SP_SUL!BK764="","*",SP_SUL!BK764))</f>
        <v>TP pronta 11hrs, intervalo 11:47 ate 17:47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>
        <f>IF(SP_SUL!BH765="","*",SP_SUL!BH765)</f>
        <v>2</v>
      </c>
      <c r="P764" s="145" t="str">
        <f>IF($A$2=1,IF(SP_SUL!BJ765="","*",SP_SUL!BJ765),IF(SP_SUL!BK765="","*",SP_SUL!BK765))</f>
        <v>TP pronta 11hrs, intervalo 11:47 ate 17:47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 xml:space="preserve">MC1 08:29, foi licenciado porem retornou para ZPT devido penalidade no trecho, foi autorizado a partida novamente segue para o local de trabalho 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>
        <f>IF(SP_SUL!BH767="","*",SP_SUL!BH767)</f>
        <v>2</v>
      </c>
      <c r="P766" s="145" t="str">
        <f>IF($A$2=1,IF(SP_SUL!BJ767="","*",SP_SUL!BJ767),IF(SP_SUL!BK767="","*",SP_SUL!BK767))</f>
        <v>MC1 07:40, segue inspeção R7D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>
        <f>IF(SP_SUL!BH768="","*",SP_SUL!BH768)</f>
        <v>0</v>
      </c>
      <c r="P767" s="145" t="str">
        <f>IF($A$2=1,IF(SP_SUL!BJ768="","*",SP_SUL!BJ768),IF(SP_SUL!BK768="","*",SP_SUL!BK768))</f>
        <v xml:space="preserve">Nao solicitou intervalo 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>
        <f>IF(SP_SUL!BH769="","*",SP_SUL!BH769)</f>
        <v>2</v>
      </c>
      <c r="P768" s="145" t="str">
        <f>IF($A$2=1,IF(SP_SUL!BJ769="","*",SP_SUL!BJ769),IF(SP_SUL!BK769="","*",SP_SUL!BK769))</f>
        <v>TP pronta 08hrs, intervalos 09:30 ate 11hrs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>
        <f>IF(SP_SUL!B773="","*",SP_SUL!B773)</f>
        <v>46082</v>
      </c>
      <c r="B772" s="82" t="str">
        <f>IF(SP_SUL!X773="","*",SP_SUL!X773)</f>
        <v>Oportunidade</v>
      </c>
      <c r="C772" s="82" t="str">
        <f>IF(SP_SUL!S773="","*",SP_SUL!S773)</f>
        <v>SP SUL</v>
      </c>
      <c r="D772" s="82" t="str">
        <f>IF(SP_SUL!T773="","*",SP_SUL!T773)</f>
        <v>ZKE-ZEV</v>
      </c>
      <c r="E772" s="82" t="str">
        <f>IF(SP_SUL!D773="","*",SP_SUL!D773)</f>
        <v>E17</v>
      </c>
      <c r="F772" s="82" t="str">
        <f>IF(SP_SUL!H773="","*",SP_SUL!H773)</f>
        <v>102ZKW2</v>
      </c>
      <c r="G772" s="82" t="str">
        <f>IF(SP_SUL!M773="","*",SP_SUL!M773)</f>
        <v>ZKW-ZLU</v>
      </c>
      <c r="H772" s="115">
        <f>IF(SP_SUL!K773="","*",SP_SUL!K773)</f>
        <v>100.3</v>
      </c>
      <c r="I772" s="112">
        <f>IF(SP_SUL!O773="","*",SP_SUL!O773)</f>
        <v>0.38194444444444442</v>
      </c>
      <c r="J772" s="112">
        <f>IF(SP_SUL!P773="","*",SP_SUL!P773)</f>
        <v>0.125</v>
      </c>
      <c r="K772" s="82" t="str">
        <f>IF(SP_SUL!AK773="","*",SP_SUL!AK773)</f>
        <v>102ZKW2</v>
      </c>
      <c r="L772" s="82" t="str">
        <f>IF(SP_SUL!AM773="","*",SP_SUL!AM773)</f>
        <v>ZKW-ZLU</v>
      </c>
      <c r="M772" s="82">
        <f>IF(SP_SUL!AP773="","*",SP_SUL!AP773)</f>
        <v>100.3</v>
      </c>
      <c r="N772" s="82" t="str">
        <f>IF(SP_SUL!AM773="","*",SP_SUL!AM773)</f>
        <v>ZKW-ZLU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>
        <f>IF(SP_SUL!B774="","*",SP_SUL!B774)</f>
        <v>46082</v>
      </c>
      <c r="B773" s="82" t="str">
        <f>IF(SP_SUL!X774="","*",SP_SUL!X774)</f>
        <v>Oportunidade</v>
      </c>
      <c r="C773" s="82" t="str">
        <f>IF(SP_SUL!S774="","*",SP_SUL!S774)</f>
        <v>SP SUL</v>
      </c>
      <c r="D773" s="82" t="str">
        <f>IF(SP_SUL!T774="","*",SP_SUL!T774)</f>
        <v>ZEV-ZPT</v>
      </c>
      <c r="E773" s="82" t="str">
        <f>IF(SP_SUL!D774="","*",SP_SUL!D774)</f>
        <v>A84</v>
      </c>
      <c r="F773" s="82" t="str">
        <f>IF(SP_SUL!H774="","*",SP_SUL!H774)</f>
        <v>ZEV-2</v>
      </c>
      <c r="G773" s="82" t="str">
        <f>IF(SP_SUL!M774="","*",SP_SUL!M774)</f>
        <v>ZEV-ZPT</v>
      </c>
      <c r="H773" s="115">
        <f>IF(SP_SUL!K774="","*",SP_SUL!K774)</f>
        <v>66.3</v>
      </c>
      <c r="I773" s="112">
        <f>IF(SP_SUL!O774="","*",SP_SUL!O774)</f>
        <v>0.33333333333333331</v>
      </c>
      <c r="J773" s="112">
        <f>IF(SP_SUL!P774="","*",SP_SUL!P774)</f>
        <v>4.1666666666666664E-2</v>
      </c>
      <c r="K773" s="82" t="str">
        <f>IF(SP_SUL!AK774="","*",SP_SUL!AK774)</f>
        <v>ZEV-2</v>
      </c>
      <c r="L773" s="82" t="str">
        <f>IF(SP_SUL!AM774="","*",SP_SUL!AM774)</f>
        <v>ZEV-ZPT</v>
      </c>
      <c r="M773" s="82">
        <f>IF(SP_SUL!AP774="","*",SP_SUL!AP774)</f>
        <v>66.3</v>
      </c>
      <c r="N773" s="82" t="str">
        <f>IF(SP_SUL!AM774="","*",SP_SUL!AM774)</f>
        <v>ZEV-ZPT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>
        <f>IF(SP_SUL!B776="","*",SP_SUL!B776)</f>
        <v>46083</v>
      </c>
      <c r="B775" s="82" t="str">
        <f>IF(SP_SUL!X776="","*",SP_SUL!X776)</f>
        <v>Oportunidade</v>
      </c>
      <c r="C775" s="82" t="str">
        <f>IF(SP_SUL!S776="","*",SP_SUL!S776)</f>
        <v>SP SUL</v>
      </c>
      <c r="D775" s="82" t="str">
        <f>IF(SP_SUL!T776="","*",SP_SUL!T776)</f>
        <v>ZBV-ZRX</v>
      </c>
      <c r="E775" s="82" t="str">
        <f>IF(SP_SUL!D776="","*",SP_SUL!D776)</f>
        <v>V92</v>
      </c>
      <c r="F775" s="82" t="str">
        <f>IF(SP_SUL!H776="","*",SP_SUL!H776)</f>
        <v>ZAC-2</v>
      </c>
      <c r="G775" s="82" t="str">
        <f>IF(SP_SUL!M776="","*",SP_SUL!M776)</f>
        <v>ZTT-ZLI</v>
      </c>
      <c r="H775" s="115">
        <f>IF(SP_SUL!K776="","*",SP_SUL!K776)</f>
        <v>97.3</v>
      </c>
      <c r="I775" s="112">
        <f>IF(SP_SUL!O776="","*",SP_SUL!O776)</f>
        <v>0.375</v>
      </c>
      <c r="J775" s="112">
        <f>IF(SP_SUL!P776="","*",SP_SUL!P776)</f>
        <v>8.3333333333333329E-2</v>
      </c>
      <c r="K775" s="82" t="str">
        <f>IF(SP_SUL!AK776="","*",SP_SUL!AK776)</f>
        <v>ZAC-2</v>
      </c>
      <c r="L775" s="82" t="str">
        <f>IF(SP_SUL!AM776="","*",SP_SUL!AM776)</f>
        <v>ZTT-ZLI</v>
      </c>
      <c r="M775" s="82">
        <f>IF(SP_SUL!AP776="","*",SP_SUL!AP776)</f>
        <v>97.3</v>
      </c>
      <c r="N775" s="82" t="str">
        <f>IF(SP_SUL!AM776="","*",SP_SUL!AM776)</f>
        <v>ZTT-ZLI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>
        <f>IF(SP_SUL!B777="","*",SP_SUL!B777)</f>
        <v>46083</v>
      </c>
      <c r="B776" s="82" t="str">
        <f>IF(SP_SUL!X777="","*",SP_SUL!X777)</f>
        <v>Oportunidade</v>
      </c>
      <c r="C776" s="82" t="str">
        <f>IF(SP_SUL!S777="","*",SP_SUL!S777)</f>
        <v>SP SUL</v>
      </c>
      <c r="D776" s="82" t="str">
        <f>IF(SP_SUL!T777="","*",SP_SUL!T777)</f>
        <v>ZBV-ZRX</v>
      </c>
      <c r="E776" s="82" t="str">
        <f>IF(SP_SUL!D777="","*",SP_SUL!D777)</f>
        <v>EXPANSÃO TURMA 1</v>
      </c>
      <c r="F776" s="82" t="str">
        <f>IF(SP_SUL!H777="","*",SP_SUL!H777)</f>
        <v>-</v>
      </c>
      <c r="G776" s="82" t="str">
        <f>IF(SP_SUL!M777="","*",SP_SUL!M777)</f>
        <v>ZSU-ZNO</v>
      </c>
      <c r="H776" s="115">
        <f>IF(SP_SUL!K777="","*",SP_SUL!K777)</f>
        <v>73.38</v>
      </c>
      <c r="I776" s="112">
        <f>IF(SP_SUL!O777="","*",SP_SUL!O777)</f>
        <v>0.35416666666666669</v>
      </c>
      <c r="J776" s="112">
        <f>IF(SP_SUL!P777="","*",SP_SUL!P777)</f>
        <v>6.25E-2</v>
      </c>
      <c r="K776" s="82" t="str">
        <f>IF(SP_SUL!AK777="","*",SP_SUL!AK777)</f>
        <v>-</v>
      </c>
      <c r="L776" s="82" t="str">
        <f>IF(SP_SUL!AM777="","*",SP_SUL!AM777)</f>
        <v>ZSU-ZNO</v>
      </c>
      <c r="M776" s="82">
        <f>IF(SP_SUL!AP777="","*",SP_SUL!AP777)</f>
        <v>73.38</v>
      </c>
      <c r="N776" s="82" t="str">
        <f>IF(SP_SUL!AM777="","*",SP_SUL!AM777)</f>
        <v>ZSU-ZNO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>
        <f>IF(SP_SUL!B779="","*",SP_SUL!B779)</f>
        <v>46083</v>
      </c>
      <c r="B778" s="82" t="str">
        <f>IF(SP_SUL!X779="","*",SP_SUL!X779)</f>
        <v>Oportunidade</v>
      </c>
      <c r="C778" s="82" t="str">
        <f>IF(SP_SUL!S779="","*",SP_SUL!S779)</f>
        <v>SP SUL</v>
      </c>
      <c r="D778" s="82" t="str">
        <f>IF(SP_SUL!T779="","*",SP_SUL!T779)</f>
        <v>ZBV-ZKE</v>
      </c>
      <c r="E778" s="82" t="str">
        <f>IF(SP_SUL!D779="","*",SP_SUL!D779)</f>
        <v>DANIEL (TP-647)</v>
      </c>
      <c r="F778" s="82" t="str">
        <f>IF(SP_SUL!H779="","*",SP_SUL!H779)</f>
        <v>-</v>
      </c>
      <c r="G778" s="82" t="str">
        <f>IF(SP_SUL!M779="","*",SP_SUL!M779)</f>
        <v>ZST</v>
      </c>
      <c r="H778" s="115">
        <f>IF(SP_SUL!K779="","*",SP_SUL!K779)</f>
        <v>208.75</v>
      </c>
      <c r="I778" s="112">
        <f>IF(SP_SUL!O779="","*",SP_SUL!O779)</f>
        <v>0.375</v>
      </c>
      <c r="J778" s="112">
        <f>IF(SP_SUL!P779="","*",SP_SUL!P779)</f>
        <v>6.25E-2</v>
      </c>
      <c r="K778" s="82" t="str">
        <f>IF(SP_SUL!AK779="","*",SP_SUL!AK779)</f>
        <v>-</v>
      </c>
      <c r="L778" s="82" t="str">
        <f>IF(SP_SUL!AM779="","*",SP_SUL!AM779)</f>
        <v>ZST</v>
      </c>
      <c r="M778" s="82">
        <f>IF(SP_SUL!AP779="","*",SP_SUL!AP779)</f>
        <v>208.75</v>
      </c>
      <c r="N778" s="82" t="str">
        <f>IF(SP_SUL!AM779="","*",SP_SUL!AM779)</f>
        <v>ZST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>
        <f>IF(SP_SUL!B780="","*",SP_SUL!B780)</f>
        <v>46083</v>
      </c>
      <c r="B779" s="82" t="str">
        <f>IF(SP_SUL!X780="","*",SP_SUL!X780)</f>
        <v>Contrato</v>
      </c>
      <c r="C779" s="82" t="str">
        <f>IF(SP_SUL!S780="","*",SP_SUL!S780)</f>
        <v>SP SUL</v>
      </c>
      <c r="D779" s="82" t="str">
        <f>IF(SP_SUL!T780="","*",SP_SUL!T780)</f>
        <v>ZBV-ZKE</v>
      </c>
      <c r="E779" s="82" t="str">
        <f>IF(SP_SUL!D780="","*",SP_SUL!D780)</f>
        <v>V93</v>
      </c>
      <c r="F779" s="82" t="str">
        <f>IF(SP_SUL!H780="","*",SP_SUL!H780)</f>
        <v>ZYU1</v>
      </c>
      <c r="G779" s="82" t="str">
        <f>IF(SP_SUL!M780="","*",SP_SUL!M780)</f>
        <v>ZYU-ZST</v>
      </c>
      <c r="H779" s="115">
        <f>IF(SP_SUL!K780="","*",SP_SUL!K780)</f>
        <v>204.4</v>
      </c>
      <c r="I779" s="112">
        <f>IF(SP_SUL!O780="","*",SP_SUL!O780)</f>
        <v>0.33333333333333331</v>
      </c>
      <c r="J779" s="112">
        <f>IF(SP_SUL!P780="","*",SP_SUL!P780)</f>
        <v>0.125</v>
      </c>
      <c r="K779" s="82" t="str">
        <f>IF(SP_SUL!AK780="","*",SP_SUL!AK780)</f>
        <v>ZYU1</v>
      </c>
      <c r="L779" s="82" t="str">
        <f>IF(SP_SUL!AM780="","*",SP_SUL!AM780)</f>
        <v>ZYU-ZST</v>
      </c>
      <c r="M779" s="82">
        <f>IF(SP_SUL!AP780="","*",SP_SUL!AP780)</f>
        <v>204.4</v>
      </c>
      <c r="N779" s="82" t="str">
        <f>IF(SP_SUL!AM780="","*",SP_SUL!AM780)</f>
        <v>ZYU-ZST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>
        <f>IF(SP_SUL!B781="","*",SP_SUL!B781)</f>
        <v>46083</v>
      </c>
      <c r="B780" s="82" t="str">
        <f>IF(SP_SUL!X781="","*",SP_SUL!X781)</f>
        <v>Oportunidade</v>
      </c>
      <c r="C780" s="82" t="str">
        <f>IF(SP_SUL!S781="","*",SP_SUL!S781)</f>
        <v>SP SUL</v>
      </c>
      <c r="D780" s="82" t="str">
        <f>IF(SP_SUL!T781="","*",SP_SUL!T781)</f>
        <v>ZBV-ZKE</v>
      </c>
      <c r="E780" s="82" t="str">
        <f>IF(SP_SUL!D781="","*",SP_SUL!D781)</f>
        <v>ROGÉRIO (TP-730)</v>
      </c>
      <c r="F780" s="82" t="str">
        <f>IF(SP_SUL!H781="","*",SP_SUL!H781)</f>
        <v>-</v>
      </c>
      <c r="G780" s="82" t="str">
        <f>IF(SP_SUL!M781="","*",SP_SUL!M781)</f>
        <v>ZYU</v>
      </c>
      <c r="H780" s="115">
        <f>IF(SP_SUL!K781="","*",SP_SUL!K781)</f>
        <v>202</v>
      </c>
      <c r="I780" s="112">
        <f>IF(SP_SUL!O781="","*",SP_SUL!O781)</f>
        <v>0.375</v>
      </c>
      <c r="J780" s="112">
        <f>IF(SP_SUL!P781="","*",SP_SUL!P781)</f>
        <v>8.3333333333333329E-2</v>
      </c>
      <c r="K780" s="82" t="str">
        <f>IF(SP_SUL!AK781="","*",SP_SUL!AK781)</f>
        <v>-</v>
      </c>
      <c r="L780" s="82" t="str">
        <f>IF(SP_SUL!AM781="","*",SP_SUL!AM781)</f>
        <v>ZYU</v>
      </c>
      <c r="M780" s="82">
        <f>IF(SP_SUL!AP781="","*",SP_SUL!AP781)</f>
        <v>202</v>
      </c>
      <c r="N780" s="82" t="str">
        <f>IF(SP_SUL!AM781="","*",SP_SUL!AM781)</f>
        <v>ZYU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>
        <f>IF(SP_SUL!B782="","*",SP_SUL!B782)</f>
        <v>46083</v>
      </c>
      <c r="B781" s="82" t="str">
        <f>IF(SP_SUL!X782="","*",SP_SUL!X782)</f>
        <v>Oportunidade</v>
      </c>
      <c r="C781" s="82" t="str">
        <f>IF(SP_SUL!S782="","*",SP_SUL!S782)</f>
        <v>SP SUL</v>
      </c>
      <c r="D781" s="82" t="str">
        <f>IF(SP_SUL!T782="","*",SP_SUL!T782)</f>
        <v>ZBV-ZKE</v>
      </c>
      <c r="E781" s="82" t="str">
        <f>IF(SP_SUL!D782="","*",SP_SUL!D782)</f>
        <v>W59</v>
      </c>
      <c r="F781" s="82" t="str">
        <f>IF(SP_SUL!H782="","*",SP_SUL!H782)</f>
        <v>ZYU1</v>
      </c>
      <c r="G781" s="82" t="str">
        <f>IF(SP_SUL!M782="","*",SP_SUL!M782)</f>
        <v>ZDY-ZFY</v>
      </c>
      <c r="H781" s="115">
        <f>IF(SP_SUL!K782="","*",SP_SUL!K782)</f>
        <v>190</v>
      </c>
      <c r="I781" s="112">
        <f>IF(SP_SUL!O782="","*",SP_SUL!O782)</f>
        <v>0.375</v>
      </c>
      <c r="J781" s="112">
        <f>IF(SP_SUL!P782="","*",SP_SUL!P782)</f>
        <v>4.1666666666666664E-2</v>
      </c>
      <c r="K781" s="82" t="str">
        <f>IF(SP_SUL!AK782="","*",SP_SUL!AK782)</f>
        <v>ZYU1</v>
      </c>
      <c r="L781" s="82" t="str">
        <f>IF(SP_SUL!AM782="","*",SP_SUL!AM782)</f>
        <v>ZDY-ZFY</v>
      </c>
      <c r="M781" s="82">
        <f>IF(SP_SUL!AP782="","*",SP_SUL!AP782)</f>
        <v>190</v>
      </c>
      <c r="N781" s="82" t="str">
        <f>IF(SP_SUL!AM782="","*",SP_SUL!AM782)</f>
        <v>ZDY-ZFY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Oportunidade</v>
      </c>
      <c r="C782" s="82" t="str">
        <f>IF(SP_SUL!S783="","*",SP_SUL!S783)</f>
        <v>SP SUL</v>
      </c>
      <c r="D782" s="82" t="str">
        <f>IF(SP_SUL!T783="","*",SP_SUL!T783)</f>
        <v>ZBV-ZKE</v>
      </c>
      <c r="E782" s="82" t="str">
        <f>IF(SP_SUL!D783="","*",SP_SUL!D783)</f>
        <v>ROBSON (TF-701)</v>
      </c>
      <c r="F782" s="82" t="str">
        <f>IF(SP_SUL!H783="","*",SP_SUL!H783)</f>
        <v>-</v>
      </c>
      <c r="G782" s="82" t="str">
        <f>IF(SP_SUL!M783="","*",SP_SUL!M783)</f>
        <v>ZDY-ZFY</v>
      </c>
      <c r="H782" s="115">
        <f>IF(SP_SUL!K783="","*",SP_SUL!K783)</f>
        <v>190.3</v>
      </c>
      <c r="I782" s="112">
        <f>IF(SP_SUL!O783="","*",SP_SUL!O783)</f>
        <v>0.375</v>
      </c>
      <c r="J782" s="112">
        <f>IF(SP_SUL!P783="","*",SP_SUL!P783)</f>
        <v>8.3333333333333329E-2</v>
      </c>
      <c r="K782" s="82" t="str">
        <f>IF(SP_SUL!AK783="","*",SP_SUL!AK783)</f>
        <v>-</v>
      </c>
      <c r="L782" s="82" t="str">
        <f>IF(SP_SUL!AM783="","*",SP_SUL!AM783)</f>
        <v>ZDY-ZFY</v>
      </c>
      <c r="M782" s="82">
        <f>IF(SP_SUL!AP783="","*",SP_SUL!AP783)</f>
        <v>190.3</v>
      </c>
      <c r="N782" s="82" t="str">
        <f>IF(SP_SUL!AM783="","*",SP_SUL!AM783)</f>
        <v>ZDY-ZFY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Oportunidade</v>
      </c>
      <c r="C783" s="82" t="str">
        <f>IF(SP_SUL!S784="","*",SP_SUL!S784)</f>
        <v>SP SUL</v>
      </c>
      <c r="D783" s="82" t="str">
        <f>IF(SP_SUL!T784="","*",SP_SUL!T784)</f>
        <v>ZBV-ZKE</v>
      </c>
      <c r="E783" s="82" t="str">
        <f>IF(SP_SUL!D784="","*",SP_SUL!D784)</f>
        <v>JACIANO (TF-674)</v>
      </c>
      <c r="F783" s="82" t="str">
        <f>IF(SP_SUL!H784="","*",SP_SUL!H784)</f>
        <v>-</v>
      </c>
      <c r="G783" s="82" t="str">
        <f>IF(SP_SUL!M784="","*",SP_SUL!M784)</f>
        <v>ZDY-ZFY</v>
      </c>
      <c r="H783" s="115">
        <f>IF(SP_SUL!K784="","*",SP_SUL!K784)</f>
        <v>190.3</v>
      </c>
      <c r="I783" s="112">
        <f>IF(SP_SUL!O784="","*",SP_SUL!O784)</f>
        <v>0.375</v>
      </c>
      <c r="J783" s="112">
        <f>IF(SP_SUL!P784="","*",SP_SUL!P784)</f>
        <v>8.3333333333333329E-2</v>
      </c>
      <c r="K783" s="82" t="str">
        <f>IF(SP_SUL!AK784="","*",SP_SUL!AK784)</f>
        <v>-</v>
      </c>
      <c r="L783" s="82" t="str">
        <f>IF(SP_SUL!AM784="","*",SP_SUL!AM784)</f>
        <v>ZDY-ZFY</v>
      </c>
      <c r="M783" s="82">
        <f>IF(SP_SUL!AP784="","*",SP_SUL!AP784)</f>
        <v>190.3</v>
      </c>
      <c r="N783" s="82" t="str">
        <f>IF(SP_SUL!AM784="","*",SP_SUL!AM784)</f>
        <v>ZDY-ZFY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>
        <f>IF(SP_SUL!B785="","*",SP_SUL!B785)</f>
        <v>46083</v>
      </c>
      <c r="B784" s="82" t="str">
        <f>IF(SP_SUL!X785="","*",SP_SUL!X785)</f>
        <v>Oportunidade</v>
      </c>
      <c r="C784" s="82" t="str">
        <f>IF(SP_SUL!S785="","*",SP_SUL!S785)</f>
        <v>SP SUL</v>
      </c>
      <c r="D784" s="82" t="str">
        <f>IF(SP_SUL!T785="","*",SP_SUL!T785)</f>
        <v>ZKE-ZEV</v>
      </c>
      <c r="E784" s="82" t="str">
        <f>IF(SP_SUL!D785="","*",SP_SUL!D785)</f>
        <v>CLEBISON (TP-728)</v>
      </c>
      <c r="F784" s="82" t="str">
        <f>IF(SP_SUL!H785="","*",SP_SUL!H785)</f>
        <v>-</v>
      </c>
      <c r="G784" s="82" t="str">
        <f>IF(SP_SUL!M785="","*",SP_SUL!M785)</f>
        <v>ZWW-ZKW</v>
      </c>
      <c r="H784" s="115">
        <f>IF(SP_SUL!K785="","*",SP_SUL!K785)</f>
        <v>91.15</v>
      </c>
      <c r="I784" s="112">
        <f>IF(SP_SUL!O785="","*",SP_SUL!O785)</f>
        <v>0.375</v>
      </c>
      <c r="J784" s="112">
        <f>IF(SP_SUL!P785="","*",SP_SUL!P785)</f>
        <v>6.25E-2</v>
      </c>
      <c r="K784" s="82" t="str">
        <f>IF(SP_SUL!AK785="","*",SP_SUL!AK785)</f>
        <v>-</v>
      </c>
      <c r="L784" s="82" t="str">
        <f>IF(SP_SUL!AM785="","*",SP_SUL!AM785)</f>
        <v>ZWW-ZKW</v>
      </c>
      <c r="M784" s="82">
        <f>IF(SP_SUL!AP785="","*",SP_SUL!AP785)</f>
        <v>91.15</v>
      </c>
      <c r="N784" s="82" t="str">
        <f>IF(SP_SUL!AM785="","*",SP_SUL!AM785)</f>
        <v>ZWW-ZKW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>
        <f>IF(SP_SUL!B786="","*",SP_SUL!B786)</f>
        <v>46083</v>
      </c>
      <c r="B785" s="82" t="str">
        <f>IF(SP_SUL!X786="","*",SP_SUL!X786)</f>
        <v>Oportunidade</v>
      </c>
      <c r="C785" s="82" t="str">
        <f>IF(SP_SUL!S786="","*",SP_SUL!S786)</f>
        <v>SP SUL</v>
      </c>
      <c r="D785" s="82" t="str">
        <f>IF(SP_SUL!T786="","*",SP_SUL!T786)</f>
        <v>ZKE-ZEV</v>
      </c>
      <c r="E785" s="82" t="str">
        <f>IF(SP_SUL!D786="","*",SP_SUL!D786)</f>
        <v>ISMAEL(TP-726)</v>
      </c>
      <c r="F785" s="82" t="str">
        <f>IF(SP_SUL!H786="","*",SP_SUL!H786)</f>
        <v>-</v>
      </c>
      <c r="G785" s="82" t="str">
        <f>IF(SP_SUL!M786="","*",SP_SUL!M786)</f>
        <v>ZWW-ZKW</v>
      </c>
      <c r="H785" s="115">
        <f>IF(SP_SUL!K786="","*",SP_SUL!K786)</f>
        <v>91.15</v>
      </c>
      <c r="I785" s="112">
        <f>IF(SP_SUL!O786="","*",SP_SUL!O786)</f>
        <v>0.375</v>
      </c>
      <c r="J785" s="112">
        <f>IF(SP_SUL!P786="","*",SP_SUL!P786)</f>
        <v>6.25E-2</v>
      </c>
      <c r="K785" s="82" t="str">
        <f>IF(SP_SUL!AK786="","*",SP_SUL!AK786)</f>
        <v>-</v>
      </c>
      <c r="L785" s="82" t="str">
        <f>IF(SP_SUL!AM786="","*",SP_SUL!AM786)</f>
        <v>ZWW-ZKW</v>
      </c>
      <c r="M785" s="82">
        <f>IF(SP_SUL!AP786="","*",SP_SUL!AP786)</f>
        <v>91.15</v>
      </c>
      <c r="N785" s="82" t="str">
        <f>IF(SP_SUL!AM786="","*",SP_SUL!AM786)</f>
        <v>ZWW-ZKW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>
        <f>IF(SP_SUL!B787="","*",SP_SUL!B787)</f>
        <v>46083</v>
      </c>
      <c r="B786" s="82" t="str">
        <f>IF(SP_SUL!X787="","*",SP_SUL!X787)</f>
        <v>Oportunidade</v>
      </c>
      <c r="C786" s="82" t="str">
        <f>IF(SP_SUL!S787="","*",SP_SUL!S787)</f>
        <v>SP SUL</v>
      </c>
      <c r="D786" s="82" t="str">
        <f>IF(SP_SUL!T787="","*",SP_SUL!T787)</f>
        <v>ZKE-ZEV</v>
      </c>
      <c r="E786" s="82" t="str">
        <f>IF(SP_SUL!D787="","*",SP_SUL!D787)</f>
        <v>E17</v>
      </c>
      <c r="F786" s="82" t="str">
        <f>IF(SP_SUL!H787="","*",SP_SUL!H787)</f>
        <v>102ZKW2</v>
      </c>
      <c r="G786" s="82" t="str">
        <f>IF(SP_SUL!M787="","*",SP_SUL!M787)</f>
        <v>ZKW-ZLU</v>
      </c>
      <c r="H786" s="115">
        <f>IF(SP_SUL!K787="","*",SP_SUL!K787)</f>
        <v>100.3</v>
      </c>
      <c r="I786" s="112">
        <f>IF(SP_SUL!O787="","*",SP_SUL!O787)</f>
        <v>0.38194444444444442</v>
      </c>
      <c r="J786" s="112">
        <f>IF(SP_SUL!P787="","*",SP_SUL!P787)</f>
        <v>0.125</v>
      </c>
      <c r="K786" s="82" t="str">
        <f>IF(SP_SUL!AK787="","*",SP_SUL!AK787)</f>
        <v>102ZKW2</v>
      </c>
      <c r="L786" s="82" t="str">
        <f>IF(SP_SUL!AM787="","*",SP_SUL!AM787)</f>
        <v>ZKW-ZLU</v>
      </c>
      <c r="M786" s="82">
        <f>IF(SP_SUL!AP787="","*",SP_SUL!AP787)</f>
        <v>100.3</v>
      </c>
      <c r="N786" s="82" t="str">
        <f>IF(SP_SUL!AM787="","*",SP_SUL!AM787)</f>
        <v>ZKW-ZLU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>
        <f>IF(SP_SUL!B788="","*",SP_SUL!B788)</f>
        <v>46083</v>
      </c>
      <c r="B787" s="82" t="str">
        <f>IF(SP_SUL!X788="","*",SP_SUL!X788)</f>
        <v>Oportunidade</v>
      </c>
      <c r="C787" s="82" t="str">
        <f>IF(SP_SUL!S788="","*",SP_SUL!S788)</f>
        <v>SP SUL</v>
      </c>
      <c r="D787" s="82" t="str">
        <f>IF(SP_SUL!T788="","*",SP_SUL!T788)</f>
        <v>ZKE-ZEV</v>
      </c>
      <c r="E787" s="82" t="str">
        <f>IF(SP_SUL!D788="","*",SP_SUL!D788)</f>
        <v>DIEGO (TP-681)</v>
      </c>
      <c r="F787" s="82" t="str">
        <f>IF(SP_SUL!H788="","*",SP_SUL!H788)</f>
        <v>-</v>
      </c>
      <c r="G787" s="82" t="str">
        <f>IF(SP_SUL!M788="","*",SP_SUL!M788)</f>
        <v>ZWI-ZEM</v>
      </c>
      <c r="H787" s="115">
        <f>IF(SP_SUL!K788="","*",SP_SUL!K788)</f>
        <v>129.9</v>
      </c>
      <c r="I787" s="112">
        <f>IF(SP_SUL!O788="","*",SP_SUL!O788)</f>
        <v>0.41666666666666669</v>
      </c>
      <c r="J787" s="112">
        <f>IF(SP_SUL!P788="","*",SP_SUL!P788)</f>
        <v>8.3333333333333329E-2</v>
      </c>
      <c r="K787" s="82" t="str">
        <f>IF(SP_SUL!AK788="","*",SP_SUL!AK788)</f>
        <v>-</v>
      </c>
      <c r="L787" s="82" t="str">
        <f>IF(SP_SUL!AM788="","*",SP_SUL!AM788)</f>
        <v>ZWI-ZEM</v>
      </c>
      <c r="M787" s="82">
        <f>IF(SP_SUL!AP788="","*",SP_SUL!AP788)</f>
        <v>129.9</v>
      </c>
      <c r="N787" s="82" t="str">
        <f>IF(SP_SUL!AM788="","*",SP_SUL!AM788)</f>
        <v>ZWI-ZEM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>
        <f>IF(SP_SUL!B789="","*",SP_SUL!B789)</f>
        <v>46083</v>
      </c>
      <c r="B788" s="82" t="str">
        <f>IF(SP_SUL!X789="","*",SP_SUL!X789)</f>
        <v>Oportunidade</v>
      </c>
      <c r="C788" s="82" t="str">
        <f>IF(SP_SUL!S789="","*",SP_SUL!S789)</f>
        <v>SP SUL</v>
      </c>
      <c r="D788" s="82" t="str">
        <f>IF(SP_SUL!T789="","*",SP_SUL!T789)</f>
        <v>ZKE-ZEV</v>
      </c>
      <c r="E788" s="82" t="str">
        <f>IF(SP_SUL!D789="","*",SP_SUL!D789)</f>
        <v>W60</v>
      </c>
      <c r="F788" s="82" t="str">
        <f>IF(SP_SUL!H789="","*",SP_SUL!H789)</f>
        <v>ZEM130-2</v>
      </c>
      <c r="G788" s="82" t="str">
        <f>IF(SP_SUL!M789="","*",SP_SUL!M789)</f>
        <v>ZEJ</v>
      </c>
      <c r="H788" s="115">
        <f>IF(SP_SUL!K789="","*",SP_SUL!K789)</f>
        <v>145.9</v>
      </c>
      <c r="I788" s="112">
        <f>IF(SP_SUL!O789="","*",SP_SUL!O789)</f>
        <v>0.33333333333333331</v>
      </c>
      <c r="J788" s="112">
        <f>IF(SP_SUL!P789="","*",SP_SUL!P789)</f>
        <v>6.25E-2</v>
      </c>
      <c r="K788" s="82" t="str">
        <f>IF(SP_SUL!AK789="","*",SP_SUL!AK789)</f>
        <v>ZEM130-2</v>
      </c>
      <c r="L788" s="82" t="str">
        <f>IF(SP_SUL!AM789="","*",SP_SUL!AM789)</f>
        <v>ZEJ</v>
      </c>
      <c r="M788" s="82">
        <f>IF(SP_SUL!AP789="","*",SP_SUL!AP789)</f>
        <v>145.9</v>
      </c>
      <c r="N788" s="82" t="str">
        <f>IF(SP_SUL!AM789="","*",SP_SUL!AM789)</f>
        <v>ZEJ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>
        <f>IF(SP_SUL!B791="","*",SP_SUL!B791)</f>
        <v>46083</v>
      </c>
      <c r="B790" s="82" t="str">
        <f>IF(SP_SUL!X791="","*",SP_SUL!X791)</f>
        <v>Oportunidade</v>
      </c>
      <c r="C790" s="82" t="str">
        <f>IF(SP_SUL!S791="","*",SP_SUL!S791)</f>
        <v>SP SUL</v>
      </c>
      <c r="D790" s="82" t="str">
        <f>IF(SP_SUL!T791="","*",SP_SUL!T791)</f>
        <v>ZKE-ZEV</v>
      </c>
      <c r="E790" s="82" t="str">
        <f>IF(SP_SUL!D791="","*",SP_SUL!D791)</f>
        <v>MATEUS (TP-809)</v>
      </c>
      <c r="F790" s="82" t="str">
        <f>IF(SP_SUL!H791="","*",SP_SUL!H791)</f>
        <v>-</v>
      </c>
      <c r="G790" s="82" t="str">
        <f>IF(SP_SUL!M791="","*",SP_SUL!M791)</f>
        <v>ZRB-ZEV</v>
      </c>
      <c r="H790" s="115">
        <f>IF(SP_SUL!K791="","*",SP_SUL!K791)</f>
        <v>155.96</v>
      </c>
      <c r="I790" s="112">
        <f>IF(SP_SUL!O791="","*",SP_SUL!O791)</f>
        <v>0.35416666666666669</v>
      </c>
      <c r="J790" s="112">
        <f>IF(SP_SUL!P791="","*",SP_SUL!P791)</f>
        <v>6.9444444444444448E-2</v>
      </c>
      <c r="K790" s="82" t="str">
        <f>IF(SP_SUL!AK791="","*",SP_SUL!AK791)</f>
        <v>-</v>
      </c>
      <c r="L790" s="82" t="str">
        <f>IF(SP_SUL!AM791="","*",SP_SUL!AM791)</f>
        <v>ZRB-ZEV</v>
      </c>
      <c r="M790" s="82">
        <f>IF(SP_SUL!AP791="","*",SP_SUL!AP791)</f>
        <v>155.96</v>
      </c>
      <c r="N790" s="82" t="str">
        <f>IF(SP_SUL!AM791="","*",SP_SUL!AM791)</f>
        <v>ZRB-ZEV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>
        <f>IF(SP_SUL!B792="","*",SP_SUL!B792)</f>
        <v>46083</v>
      </c>
      <c r="B791" s="82" t="str">
        <f>IF(SP_SUL!X792="","*",SP_SUL!X792)</f>
        <v>Oportunidade</v>
      </c>
      <c r="C791" s="82" t="str">
        <f>IF(SP_SUL!S792="","*",SP_SUL!S792)</f>
        <v>SP SUL</v>
      </c>
      <c r="D791" s="82" t="str">
        <f>IF(SP_SUL!T792="","*",SP_SUL!T792)</f>
        <v>ZKE-ZEV</v>
      </c>
      <c r="E791" s="82" t="str">
        <f>IF(SP_SUL!D792="","*",SP_SUL!D792)</f>
        <v>WALTER (TP-810)</v>
      </c>
      <c r="F791" s="82" t="str">
        <f>IF(SP_SUL!H792="","*",SP_SUL!H792)</f>
        <v>-</v>
      </c>
      <c r="G791" s="82" t="str">
        <f>IF(SP_SUL!M792="","*",SP_SUL!M792)</f>
        <v>ZRB-ZEV</v>
      </c>
      <c r="H791" s="115">
        <f>IF(SP_SUL!K792="","*",SP_SUL!K792)</f>
        <v>155.36799999999999</v>
      </c>
      <c r="I791" s="112">
        <f>IF(SP_SUL!O792="","*",SP_SUL!O792)</f>
        <v>0.35416666666666669</v>
      </c>
      <c r="J791" s="112">
        <f>IF(SP_SUL!P792="","*",SP_SUL!P792)</f>
        <v>6.9444444444444448E-2</v>
      </c>
      <c r="K791" s="82" t="str">
        <f>IF(SP_SUL!AK792="","*",SP_SUL!AK792)</f>
        <v>-</v>
      </c>
      <c r="L791" s="82" t="str">
        <f>IF(SP_SUL!AM792="","*",SP_SUL!AM792)</f>
        <v>ZRB-ZEV</v>
      </c>
      <c r="M791" s="82">
        <f>IF(SP_SUL!AP792="","*",SP_SUL!AP792)</f>
        <v>155.36799999999999</v>
      </c>
      <c r="N791" s="82" t="str">
        <f>IF(SP_SUL!AM792="","*",SP_SUL!AM792)</f>
        <v>ZRB-ZEV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>
        <f>IF(SP_SUL!B793="","*",SP_SUL!B793)</f>
        <v>46083</v>
      </c>
      <c r="B792" s="82" t="str">
        <f>IF(SP_SUL!X793="","*",SP_SUL!X793)</f>
        <v>Oportunidade</v>
      </c>
      <c r="C792" s="82" t="str">
        <f>IF(SP_SUL!S793="","*",SP_SUL!S793)</f>
        <v>SP SUL</v>
      </c>
      <c r="D792" s="82" t="str">
        <f>IF(SP_SUL!T793="","*",SP_SUL!T793)</f>
        <v>ZKE-ZEV</v>
      </c>
      <c r="E792" s="82" t="str">
        <f>IF(SP_SUL!D793="","*",SP_SUL!D793)</f>
        <v>ADENISON (TP-810)</v>
      </c>
      <c r="F792" s="82" t="str">
        <f>IF(SP_SUL!H793="","*",SP_SUL!H793)</f>
        <v>-</v>
      </c>
      <c r="G792" s="82" t="str">
        <f>IF(SP_SUL!M793="","*",SP_SUL!M793)</f>
        <v>ZRB-ZEV</v>
      </c>
      <c r="H792" s="115">
        <f>IF(SP_SUL!K793="","*",SP_SUL!K793)</f>
        <v>155.37899999999999</v>
      </c>
      <c r="I792" s="112">
        <f>IF(SP_SUL!O793="","*",SP_SUL!O793)</f>
        <v>0.35416666666666669</v>
      </c>
      <c r="J792" s="112">
        <f>IF(SP_SUL!P793="","*",SP_SUL!P793)</f>
        <v>6.9444444444444448E-2</v>
      </c>
      <c r="K792" s="82" t="str">
        <f>IF(SP_SUL!AK793="","*",SP_SUL!AK793)</f>
        <v>-</v>
      </c>
      <c r="L792" s="82" t="str">
        <f>IF(SP_SUL!AM793="","*",SP_SUL!AM793)</f>
        <v>ZRB-ZEV</v>
      </c>
      <c r="M792" s="82">
        <f>IF(SP_SUL!AP793="","*",SP_SUL!AP793)</f>
        <v>155.37899999999999</v>
      </c>
      <c r="N792" s="82" t="str">
        <f>IF(SP_SUL!AM793="","*",SP_SUL!AM793)</f>
        <v>ZRB-ZEV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>
        <f>IF(SP_SUL!B794="","*",SP_SUL!B794)</f>
        <v>46083</v>
      </c>
      <c r="B793" s="82" t="str">
        <f>IF(SP_SUL!X794="","*",SP_SUL!X794)</f>
        <v>Oportunidade</v>
      </c>
      <c r="C793" s="82" t="str">
        <f>IF(SP_SUL!S794="","*",SP_SUL!S794)</f>
        <v>SP SUL</v>
      </c>
      <c r="D793" s="82" t="str">
        <f>IF(SP_SUL!T794="","*",SP_SUL!T794)</f>
        <v>ZKE-ZEV</v>
      </c>
      <c r="E793" s="82" t="str">
        <f>IF(SP_SUL!D794="","*",SP_SUL!D794)</f>
        <v>CAIQUE (TMA-677)</v>
      </c>
      <c r="F793" s="82" t="str">
        <f>IF(SP_SUL!H794="","*",SP_SUL!H794)</f>
        <v>-</v>
      </c>
      <c r="G793" s="82" t="str">
        <f>IF(SP_SUL!M794="","*",SP_SUL!M794)</f>
        <v>ZRB-ZEV</v>
      </c>
      <c r="H793" s="115">
        <f>IF(SP_SUL!K794="","*",SP_SUL!K794)</f>
        <v>155.59200000000001</v>
      </c>
      <c r="I793" s="112">
        <f>IF(SP_SUL!O794="","*",SP_SUL!O794)</f>
        <v>0.35416666666666669</v>
      </c>
      <c r="J793" s="112">
        <f>IF(SP_SUL!P794="","*",SP_SUL!P794)</f>
        <v>6.25E-2</v>
      </c>
      <c r="K793" s="82" t="str">
        <f>IF(SP_SUL!AK794="","*",SP_SUL!AK794)</f>
        <v>-</v>
      </c>
      <c r="L793" s="82" t="str">
        <f>IF(SP_SUL!AM794="","*",SP_SUL!AM794)</f>
        <v>ZRB-ZEV</v>
      </c>
      <c r="M793" s="82">
        <f>IF(SP_SUL!AP794="","*",SP_SUL!AP794)</f>
        <v>155.59200000000001</v>
      </c>
      <c r="N793" s="82" t="str">
        <f>IF(SP_SUL!AM794="","*",SP_SUL!AM794)</f>
        <v>ZRB-ZEV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>
        <f>IF(SP_SUL!B797="","*",SP_SUL!B797)</f>
        <v>46083</v>
      </c>
      <c r="B796" s="82" t="str">
        <f>IF(SP_SUL!X797="","*",SP_SUL!X797)</f>
        <v>Oportunidade</v>
      </c>
      <c r="C796" s="82" t="str">
        <f>IF(SP_SUL!S797="","*",SP_SUL!S797)</f>
        <v>SP SUL</v>
      </c>
      <c r="D796" s="82" t="str">
        <f>IF(SP_SUL!T797="","*",SP_SUL!T797)</f>
        <v>ZEV-ZPT</v>
      </c>
      <c r="E796" s="82" t="str">
        <f>IF(SP_SUL!D797="","*",SP_SUL!D797)</f>
        <v xml:space="preserve">TURMA FIXA VIA </v>
      </c>
      <c r="F796" s="82" t="str">
        <f>IF(SP_SUL!H797="","*",SP_SUL!H797)</f>
        <v>-</v>
      </c>
      <c r="G796" s="82" t="str">
        <f>IF(SP_SUL!M797="","*",SP_SUL!M797)</f>
        <v>ZEZ-ZXW</v>
      </c>
      <c r="H796" s="115">
        <f>IF(SP_SUL!K797="","*",SP_SUL!K797)</f>
        <v>79.58</v>
      </c>
      <c r="I796" s="112">
        <f>IF(SP_SUL!O797="","*",SP_SUL!O797)</f>
        <v>0.33333333333333331</v>
      </c>
      <c r="J796" s="112">
        <f>IF(SP_SUL!P797="","*",SP_SUL!P797)</f>
        <v>6.25E-2</v>
      </c>
      <c r="K796" s="82" t="str">
        <f>IF(SP_SUL!AK797="","*",SP_SUL!AK797)</f>
        <v>-</v>
      </c>
      <c r="L796" s="82" t="str">
        <f>IF(SP_SUL!AM797="","*",SP_SUL!AM797)</f>
        <v>ZEZ-ZXW</v>
      </c>
      <c r="M796" s="82">
        <f>IF(SP_SUL!AP797="","*",SP_SUL!AP797)</f>
        <v>79.58</v>
      </c>
      <c r="N796" s="82" t="str">
        <f>IF(SP_SUL!AM797="","*",SP_SUL!AM797)</f>
        <v>ZEZ-ZXW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>
        <f>IF(SP_SUL!B798="","*",SP_SUL!B798)</f>
        <v>46083</v>
      </c>
      <c r="B797" s="82" t="str">
        <f>IF(SP_SUL!X798="","*",SP_SUL!X798)</f>
        <v>Contrato</v>
      </c>
      <c r="C797" s="82" t="str">
        <f>IF(SP_SUL!S798="","*",SP_SUL!S798)</f>
        <v>SP SUL</v>
      </c>
      <c r="D797" s="82" t="str">
        <f>IF(SP_SUL!T798="","*",SP_SUL!T798)</f>
        <v>ZEV-ZPT</v>
      </c>
      <c r="E797" s="82" t="str">
        <f>IF(SP_SUL!D798="","*",SP_SUL!D798)</f>
        <v>W61</v>
      </c>
      <c r="F797" s="82" t="str">
        <f>IF(SP_SUL!H798="","*",SP_SUL!H798)</f>
        <v>K67ZEV2</v>
      </c>
      <c r="G797" s="82" t="str">
        <f>IF(SP_SUL!M798="","*",SP_SUL!M798)</f>
        <v>ZXW-ZGP</v>
      </c>
      <c r="H797" s="115">
        <f>IF(SP_SUL!K798="","*",SP_SUL!K798)</f>
        <v>83.7</v>
      </c>
      <c r="I797" s="112">
        <f>IF(SP_SUL!O798="","*",SP_SUL!O798)</f>
        <v>0.33333333333333331</v>
      </c>
      <c r="J797" s="112">
        <f>IF(SP_SUL!P798="","*",SP_SUL!P798)</f>
        <v>4.1666666666666664E-2</v>
      </c>
      <c r="K797" s="82" t="str">
        <f>IF(SP_SUL!AK798="","*",SP_SUL!AK798)</f>
        <v>K67ZEV2</v>
      </c>
      <c r="L797" s="82" t="str">
        <f>IF(SP_SUL!AM798="","*",SP_SUL!AM798)</f>
        <v>ZXW-ZGP</v>
      </c>
      <c r="M797" s="82">
        <f>IF(SP_SUL!AP798="","*",SP_SUL!AP798)</f>
        <v>83.7</v>
      </c>
      <c r="N797" s="82" t="str">
        <f>IF(SP_SUL!AM798="","*",SP_SUL!AM798)</f>
        <v>ZXW-ZGP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>
        <f>IF(SP_SUL!B799="","*",SP_SUL!B799)</f>
        <v>46083</v>
      </c>
      <c r="B798" s="82" t="str">
        <f>IF(SP_SUL!X799="","*",SP_SUL!X799)</f>
        <v>Contrato</v>
      </c>
      <c r="C798" s="82" t="str">
        <f>IF(SP_SUL!S799="","*",SP_SUL!S799)</f>
        <v>SP SUL</v>
      </c>
      <c r="D798" s="82" t="str">
        <f>IF(SP_SUL!T799="","*",SP_SUL!T799)</f>
        <v>ZEV-ZPT</v>
      </c>
      <c r="E798" s="82" t="str">
        <f>IF(SP_SUL!D799="","*",SP_SUL!D799)</f>
        <v>W62</v>
      </c>
      <c r="F798" s="82" t="str">
        <f>IF(SP_SUL!H799="","*",SP_SUL!H799)</f>
        <v>ZPT1051</v>
      </c>
      <c r="G798" s="82" t="str">
        <f>IF(SP_SUL!M799="","*",SP_SUL!M799)</f>
        <v>ZXW-ZGP</v>
      </c>
      <c r="H798" s="115">
        <f>IF(SP_SUL!K799="","*",SP_SUL!K799)</f>
        <v>83.7</v>
      </c>
      <c r="I798" s="112">
        <f>IF(SP_SUL!O799="","*",SP_SUL!O799)</f>
        <v>0.32291666666666669</v>
      </c>
      <c r="J798" s="112">
        <f>IF(SP_SUL!P799="","*",SP_SUL!P799)</f>
        <v>4.1666666666666664E-2</v>
      </c>
      <c r="K798" s="82" t="str">
        <f>IF(SP_SUL!AK799="","*",SP_SUL!AK799)</f>
        <v>ZPT1051</v>
      </c>
      <c r="L798" s="82" t="str">
        <f>IF(SP_SUL!AM799="","*",SP_SUL!AM799)</f>
        <v>ZXW-ZGP</v>
      </c>
      <c r="M798" s="82">
        <f>IF(SP_SUL!AP799="","*",SP_SUL!AP799)</f>
        <v>83.7</v>
      </c>
      <c r="N798" s="82" t="str">
        <f>IF(SP_SUL!AM799="","*",SP_SUL!AM799)</f>
        <v>ZXW-ZGP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>
        <f>IF(SP_SUL!B800="","*",SP_SUL!B800)</f>
        <v>46083</v>
      </c>
      <c r="B799" s="82" t="str">
        <f>IF(SP_SUL!X800="","*",SP_SUL!X800)</f>
        <v>Oportunidade</v>
      </c>
      <c r="C799" s="82" t="str">
        <f>IF(SP_SUL!S800="","*",SP_SUL!S800)</f>
        <v>SP SUL</v>
      </c>
      <c r="D799" s="82" t="str">
        <f>IF(SP_SUL!T800="","*",SP_SUL!T800)</f>
        <v>ZEV-ZPT</v>
      </c>
      <c r="E799" s="82" t="str">
        <f>IF(SP_SUL!D800="","*",SP_SUL!D800)</f>
        <v>A85</v>
      </c>
      <c r="F799" s="82" t="str">
        <f>IF(SP_SUL!H800="","*",SP_SUL!H800)</f>
        <v>ZXW-2</v>
      </c>
      <c r="G799" s="82" t="str">
        <f>IF(SP_SUL!M800="","*",SP_SUL!M800)</f>
        <v>ZXW-ZEV</v>
      </c>
      <c r="H799" s="115">
        <f>IF(SP_SUL!K800="","*",SP_SUL!K800)</f>
        <v>83.7</v>
      </c>
      <c r="I799" s="112">
        <f>IF(SP_SUL!O800="","*",SP_SUL!O800)</f>
        <v>0.375</v>
      </c>
      <c r="J799" s="112">
        <f>IF(SP_SUL!P800="","*",SP_SUL!P800)</f>
        <v>4.1666666666666664E-2</v>
      </c>
      <c r="K799" s="82" t="str">
        <f>IF(SP_SUL!AK800="","*",SP_SUL!AK800)</f>
        <v>ZXW-2</v>
      </c>
      <c r="L799" s="82" t="str">
        <f>IF(SP_SUL!AM800="","*",SP_SUL!AM800)</f>
        <v>ZXW-ZEV</v>
      </c>
      <c r="M799" s="82">
        <f>IF(SP_SUL!AP800="","*",SP_SUL!AP800)</f>
        <v>83.7</v>
      </c>
      <c r="N799" s="82" t="str">
        <f>IF(SP_SUL!AM800="","*",SP_SUL!AM800)</f>
        <v>ZXW-ZEV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>
        <f>IF(SP_SUL!B801="","*",SP_SUL!B801)</f>
        <v>46083</v>
      </c>
      <c r="B800" s="82" t="str">
        <f>IF(SP_SUL!X801="","*",SP_SUL!X801)</f>
        <v>Oportunidade</v>
      </c>
      <c r="C800" s="82" t="str">
        <f>IF(SP_SUL!S801="","*",SP_SUL!S801)</f>
        <v>SP SUL</v>
      </c>
      <c r="D800" s="82" t="str">
        <f>IF(SP_SUL!T801="","*",SP_SUL!T801)</f>
        <v>ZEV-ZPT</v>
      </c>
      <c r="E800" s="82" t="str">
        <f>IF(SP_SUL!D801="","*",SP_SUL!D801)</f>
        <v>THIAGO (TF-685)</v>
      </c>
      <c r="F800" s="82" t="str">
        <f>IF(SP_SUL!H801="","*",SP_SUL!H801)</f>
        <v>-</v>
      </c>
      <c r="G800" s="82" t="str">
        <f>IF(SP_SUL!M801="","*",SP_SUL!M801)</f>
        <v>ZXW-ZGP</v>
      </c>
      <c r="H800" s="115">
        <f>IF(SP_SUL!K801="","*",SP_SUL!K801)</f>
        <v>91.94</v>
      </c>
      <c r="I800" s="112">
        <f>IF(SP_SUL!O801="","*",SP_SUL!O801)</f>
        <v>0.41666666666666669</v>
      </c>
      <c r="J800" s="112">
        <f>IF(SP_SUL!P801="","*",SP_SUL!P801)</f>
        <v>0.10416666666666667</v>
      </c>
      <c r="K800" s="82" t="str">
        <f>IF(SP_SUL!AK801="","*",SP_SUL!AK801)</f>
        <v>-</v>
      </c>
      <c r="L800" s="82" t="str">
        <f>IF(SP_SUL!AM801="","*",SP_SUL!AM801)</f>
        <v>ZXW-ZGP</v>
      </c>
      <c r="M800" s="82">
        <f>IF(SP_SUL!AP801="","*",SP_SUL!AP801)</f>
        <v>91.94</v>
      </c>
      <c r="N800" s="82" t="str">
        <f>IF(SP_SUL!AM801="","*",SP_SUL!AM801)</f>
        <v>ZXW-ZGP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>
        <f>IF(SP_SUL!B802="","*",SP_SUL!B802)</f>
        <v>46083</v>
      </c>
      <c r="B801" s="82" t="str">
        <f>IF(SP_SUL!X802="","*",SP_SUL!X802)</f>
        <v>Oportunidade</v>
      </c>
      <c r="C801" s="82" t="str">
        <f>IF(SP_SUL!S802="","*",SP_SUL!S802)</f>
        <v>SP SUL</v>
      </c>
      <c r="D801" s="82" t="str">
        <f>IF(SP_SUL!T802="","*",SP_SUL!T802)</f>
        <v>ZEV-ZPT</v>
      </c>
      <c r="E801" s="82" t="str">
        <f>IF(SP_SUL!D802="","*",SP_SUL!D802)</f>
        <v>HUELTON (TP-725)</v>
      </c>
      <c r="F801" s="82" t="str">
        <f>IF(SP_SUL!H802="","*",SP_SUL!H802)</f>
        <v>-</v>
      </c>
      <c r="G801" s="82" t="str">
        <f>IF(SP_SUL!M802="","*",SP_SUL!M802)</f>
        <v>ZPT</v>
      </c>
      <c r="H801" s="115">
        <f>IF(SP_SUL!K802="","*",SP_SUL!K802)</f>
        <v>106.7</v>
      </c>
      <c r="I801" s="112">
        <f>IF(SP_SUL!O802="","*",SP_SUL!O802)</f>
        <v>0.41666666666666669</v>
      </c>
      <c r="J801" s="112">
        <f>IF(SP_SUL!P802="","*",SP_SUL!P802)</f>
        <v>6.25E-2</v>
      </c>
      <c r="K801" s="82" t="str">
        <f>IF(SP_SUL!AK802="","*",SP_SUL!AK802)</f>
        <v>-</v>
      </c>
      <c r="L801" s="82" t="str">
        <f>IF(SP_SUL!AM802="","*",SP_SUL!AM802)</f>
        <v>ZPT</v>
      </c>
      <c r="M801" s="82">
        <f>IF(SP_SUL!AP802="","*",SP_SUL!AP802)</f>
        <v>106.7</v>
      </c>
      <c r="N801" s="82" t="str">
        <f>IF(SP_SUL!AM802="","*",SP_SUL!AM802)</f>
        <v>ZPT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>
        <f>IF(SP_SUL!B803="","*",SP_SUL!B803)</f>
        <v>46083</v>
      </c>
      <c r="B802" s="82" t="str">
        <f>IF(SP_SUL!X803="","*",SP_SUL!X803)</f>
        <v>Oportunidade</v>
      </c>
      <c r="C802" s="82" t="str">
        <f>IF(SP_SUL!S803="","*",SP_SUL!S803)</f>
        <v>SP SUL</v>
      </c>
      <c r="D802" s="82" t="str">
        <f>IF(SP_SUL!T803="","*",SP_SUL!T803)</f>
        <v>ZEV-ZPT</v>
      </c>
      <c r="E802" s="82" t="str">
        <f>IF(SP_SUL!D803="","*",SP_SUL!D803)</f>
        <v>EXPANSÃO TURMA 1</v>
      </c>
      <c r="F802" s="82" t="str">
        <f>IF(SP_SUL!H803="","*",SP_SUL!H803)</f>
        <v>-</v>
      </c>
      <c r="G802" s="82" t="str">
        <f>IF(SP_SUL!M803="","*",SP_SUL!M803)</f>
        <v>109-ZGM</v>
      </c>
      <c r="H802" s="115">
        <f>IF(SP_SUL!K803="","*",SP_SUL!K803)</f>
        <v>108.75</v>
      </c>
      <c r="I802" s="112">
        <f>IF(SP_SUL!O803="","*",SP_SUL!O803)</f>
        <v>0.35416666666666669</v>
      </c>
      <c r="J802" s="112">
        <f>IF(SP_SUL!P803="","*",SP_SUL!P803)</f>
        <v>6.25E-2</v>
      </c>
      <c r="K802" s="82" t="str">
        <f>IF(SP_SUL!AK803="","*",SP_SUL!AK803)</f>
        <v>-</v>
      </c>
      <c r="L802" s="82" t="str">
        <f>IF(SP_SUL!AM803="","*",SP_SUL!AM803)</f>
        <v>109-ZGM</v>
      </c>
      <c r="M802" s="82">
        <f>IF(SP_SUL!AP803="","*",SP_SUL!AP803)</f>
        <v>108.75</v>
      </c>
      <c r="N802" s="82" t="str">
        <f>IF(SP_SUL!AM803="","*",SP_SUL!AM803)</f>
        <v>109-ZGM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>
        <f>IF(SP_SUL!B804="","*",SP_SUL!B804)</f>
        <v>46083</v>
      </c>
      <c r="B803" s="82" t="str">
        <f>IF(SP_SUL!X804="","*",SP_SUL!X804)</f>
        <v>Oportunidade</v>
      </c>
      <c r="C803" s="82" t="str">
        <f>IF(SP_SUL!S804="","*",SP_SUL!S804)</f>
        <v>SP SUL</v>
      </c>
      <c r="D803" s="82" t="str">
        <f>IF(SP_SUL!T804="","*",SP_SUL!T804)</f>
        <v>ZEV-ZPT</v>
      </c>
      <c r="E803" s="82" t="str">
        <f>IF(SP_SUL!D804="","*",SP_SUL!D804)</f>
        <v>LEANDRO (TP-727)</v>
      </c>
      <c r="F803" s="82" t="str">
        <f>IF(SP_SUL!H804="","*",SP_SUL!H804)</f>
        <v>-</v>
      </c>
      <c r="G803" s="82" t="str">
        <f>IF(SP_SUL!M804="","*",SP_SUL!M804)</f>
        <v>109-ZGM</v>
      </c>
      <c r="H803" s="115">
        <f>IF(SP_SUL!K804="","*",SP_SUL!K804)</f>
        <v>112.7</v>
      </c>
      <c r="I803" s="112">
        <f>IF(SP_SUL!O804="","*",SP_SUL!O804)</f>
        <v>0.41666666666666669</v>
      </c>
      <c r="J803" s="112">
        <f>IF(SP_SUL!P804="","*",SP_SUL!P804)</f>
        <v>8.3333333333333329E-2</v>
      </c>
      <c r="K803" s="82" t="str">
        <f>IF(SP_SUL!AK804="","*",SP_SUL!AK804)</f>
        <v>-</v>
      </c>
      <c r="L803" s="82" t="str">
        <f>IF(SP_SUL!AM804="","*",SP_SUL!AM804)</f>
        <v>109-ZGM</v>
      </c>
      <c r="M803" s="82">
        <f>IF(SP_SUL!AP804="","*",SP_SUL!AP804)</f>
        <v>112.7</v>
      </c>
      <c r="N803" s="82" t="str">
        <f>IF(SP_SUL!AM804="","*",SP_SUL!AM804)</f>
        <v>109-ZGM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2161</v>
      </c>
      <c r="V1" s="289"/>
      <c r="W1" s="289"/>
    </row>
    <row r="2" spans="1:23" ht="15" customHeight="1">
      <c r="A2" s="86" t="s">
        <v>2162</v>
      </c>
      <c r="B2" s="86" t="s">
        <v>2157</v>
      </c>
      <c r="C2" s="86" t="s">
        <v>411</v>
      </c>
      <c r="D2" s="87" t="s">
        <v>995</v>
      </c>
      <c r="E2" s="87" t="s">
        <v>4</v>
      </c>
      <c r="F2" s="87" t="s">
        <v>2156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2163</v>
      </c>
      <c r="T2" s="90" t="s">
        <v>998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4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1560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4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4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4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1560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>
        <f ca="1">_xlfn.XLOOKUP(G64&amp;$U$2,BS_CONTROLE[CHAVE],BS_CONTROLE[Quantidade_11],"-")</f>
        <v>0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1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4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4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4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1560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4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4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4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1560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>
        <f ca="1">_xlfn.XLOOKUP(G123&amp;$V$2,BS_CONTROLE[CHAVE],BS_CONTROLE[Quantidade_11],"-")</f>
        <v>1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4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4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4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1560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1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4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4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>
        <f ca="1">_xlfn.XLOOKUP(G185&amp;$U$2,BS_CONTROLE[CHAVE],BS_CONTROLE[Quantidade_11],"-")</f>
        <v>0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4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4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1560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60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4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4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1560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 t="str">
        <f ca="1">_xlfn.XLOOKUP(G225&amp;$U$2,BS_CONTROLE[CHAVE],BS_CONTROLE[Quantidade_11],"-")</f>
        <v>-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0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60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>
        <f ca="1">_xlfn.XLOOKUP(G239&amp;$U$2,BS_CONTROLE[CHAVE],BS_CONTROLE[Quantidade_11],"-")</f>
        <v>0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>
        <f ca="1">_xlfn.XLOOKUP(G243&amp;$U$2,BS_CONTROLE[CHAVE],BS_CONTROLE[Quantidade_11],"-")</f>
        <v>0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>
        <f ca="1">_xlfn.XLOOKUP(G247&amp;$U$2,BS_CONTROLE[CHAVE],BS_CONTROLE[Quantidade_11],"-")</f>
        <v>0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4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4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1560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 t="str">
        <f ca="1">_xlfn.XLOOKUP(G259&amp;$U$2,BS_CONTROLE[CHAVE],BS_CONTROLE[Quantidade_11],"-")</f>
        <v>-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60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4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4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4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1560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60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>
        <f ca="1">_xlfn.XLOOKUP(G302&amp;$U$2,BS_CONTROLE[CHAVE],BS_CONTROLE[Quantidade_11],"-")</f>
        <v>0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4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4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1560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 t="str">
        <f ca="1">_xlfn.XLOOKUP(G311&amp;$U$2,BS_CONTROLE[CHAVE],BS_CONTROLE[Quantidade_11],"-")</f>
        <v>-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1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>
        <f ca="1">_xlfn.XLOOKUP(G323&amp;$U$2,BS_CONTROLE[CHAVE],BS_CONTROLE[Quantidade_11],"-")</f>
        <v>0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1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4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4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4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 t="str">
        <f ca="1">_xlfn.XLOOKUP(G367&amp;$U$2,BS_CONTROLE[CHAVE],BS_CONTROLE[Quantidade_11],"-")</f>
        <v>-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4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1560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 t="str">
        <f ca="1">_xlfn.XLOOKUP(G375&amp;$U$2,BS_CONTROLE[CHAVE],BS_CONTROLE[Quantidade_11],"-")</f>
        <v>-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60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4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>
        <f ca="1">_xlfn.XLOOKUP(G394&amp;$U$2,BS_CONTROLE[CHAVE],BS_CONTROLE[Quantidade_11],"-")</f>
        <v>0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4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1560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 t="str">
        <f ca="1">_xlfn.XLOOKUP(G403&amp;$U$2,BS_CONTROLE[CHAVE],BS_CONTROLE[Quantidade_11],"-")</f>
        <v>-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0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>
        <f ca="1">_xlfn.XLOOKUP(G420&amp;$U$2,BS_CONTROLE[CHAVE],BS_CONTROLE[Quantidade_11],"-")</f>
        <v>0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>
        <f ca="1">_xlfn.XLOOKUP(G422&amp;$V$2,BS_CONTROLE[CHAVE],BS_CONTROLE[Quantidade_11],"-")</f>
        <v>1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>
        <f ca="1">_xlfn.XLOOKUP(G424&amp;$U$2,BS_CONTROLE[CHAVE],BS_CONTROLE[Quantidade_11],"-")</f>
        <v>0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60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4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4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1560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 t="str">
        <f ca="1">_xlfn.XLOOKUP(G437&amp;$U$2,BS_CONTROLE[CHAVE],BS_CONTROLE[Quantidade_11],"-")</f>
        <v>-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60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4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4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1560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 t="str">
        <f ca="1">_xlfn.XLOOKUP(G470&amp;$U$2,BS_CONTROLE[CHAVE],BS_CONTROLE[Quantidade_11],"-")</f>
        <v>-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0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60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4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1560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 t="str">
        <f ca="1">_xlfn.XLOOKUP(G504&amp;$U$2,BS_CONTROLE[CHAVE],BS_CONTROLE[Quantidade_11],"-")</f>
        <v>-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0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>
        <f ca="1">_xlfn.XLOOKUP(G526&amp;$V$2,BS_CONTROLE[CHAVE],BS_CONTROLE[Quantidade_11],"-")</f>
        <v>1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4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4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 t="str">
        <f ca="1">_xlfn.XLOOKUP(G545&amp;$U$2,BS_CONTROLE[CHAVE],BS_CONTROLE[Quantidade_11],"-")</f>
        <v>-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1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4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>
        <f ca="1">_xlfn.XLOOKUP(G565&amp;$V$2,BS_CONTROLE[CHAVE],BS_CONTROLE[Quantidade_11],"-")</f>
        <v>1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 t="str">
        <f ca="1">_xlfn.XLOOKUP(G566&amp;$U$2,BS_CONTROLE[CHAVE],BS_CONTROLE[Quantidade_11],"-")</f>
        <v>-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>
        <f ca="1">_xlfn.XLOOKUP(G570&amp;$V$2,BS_CONTROLE[CHAVE],BS_CONTROLE[Quantidade_11],"-")</f>
        <v>1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1560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 t="str">
        <f ca="1">_xlfn.XLOOKUP(G576&amp;$U$2,BS_CONTROLE[CHAVE],BS_CONTROLE[Quantidade_11],"-")</f>
        <v>-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1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4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>
        <f ca="1">_xlfn.XLOOKUP(G600&amp;$V$2,BS_CONTROLE[CHAVE],BS_CONTROLE[Quantidade_11],"-")</f>
        <v>1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4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1560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50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90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60</v>
      </c>
      <c r="W613" s="136">
        <f ca="1">_xlfn.XLOOKUP(G613&amp;$W$2,BS_CONTROLE[CHAVE],BS_CONTROLE[Quantidade_11],"-")</f>
        <v>40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>
        <f ca="1">_xlfn.XLOOKUP(G615&amp;$V$2,BS_CONTROLE[CHAVE],BS_CONTROLE[Quantidade_11],"-")</f>
        <v>312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 t="str">
        <f ca="1">_xlfn.XLOOKUP(G621&amp;$V$2,BS_CONTROLE[CHAVE],BS_CONTROLE[Quantidade_11],"-")</f>
        <v>-</v>
      </c>
      <c r="W621" s="136">
        <f ca="1">_xlfn.XLOOKUP(G621&amp;$W$2,BS_CONTROLE[CHAVE],BS_CONTROLE[Quantidade_11],"-")</f>
        <v>1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4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>
        <f ca="1">_xlfn.XLOOKUP(G631&amp;$V$2,BS_CONTROLE[CHAVE],BS_CONTROLE[Quantidade_11],"-")</f>
        <v>1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4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1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1560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 t="str">
        <f ca="1">_xlfn.XLOOKUP(G637&amp;$U$2,BS_CONTROLE[CHAVE],BS_CONTROLE[Quantidade_11],"-")</f>
        <v>-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50</v>
      </c>
      <c r="V643" s="136" t="str">
        <f ca="1">_xlfn.XLOOKUP(G643&amp;$V$2,BS_CONTROLE[CHAVE],BS_CONTROLE[Quantidade_11],"-")</f>
        <v>-</v>
      </c>
      <c r="W643" s="136">
        <f ca="1">_xlfn.XLOOKUP(G643&amp;$W$2,BS_CONTROLE[CHAVE],BS_CONTROLE[Quantidade_11],"-")</f>
        <v>90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>
        <f ca="1">_xlfn.XLOOKUP(G645&amp;$V$2,BS_CONTROLE[CHAVE],BS_CONTROLE[Quantidade_11],"-")</f>
        <v>312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0</v>
      </c>
      <c r="W649" s="136">
        <f ca="1">_xlfn.XLOOKUP(G649&amp;$W$2,BS_CONTROLE[CHAVE],BS_CONTROLE[Quantidade_11],"-")</f>
        <v>0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 t="str">
        <f ca="1">_xlfn.XLOOKUP(G650&amp;$V$2,BS_CONTROLE[CHAVE],BS_CONTROLE[Quantidade_11],"-")</f>
        <v>-</v>
      </c>
      <c r="W650" s="136">
        <f ca="1">_xlfn.XLOOKUP(G650&amp;$W$2,BS_CONTROLE[CHAVE],BS_CONTROLE[Quantidade_11],"-")</f>
        <v>1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60</v>
      </c>
      <c r="W651" s="136">
        <f ca="1">_xlfn.XLOOKUP(G651&amp;$W$2,BS_CONTROLE[CHAVE],BS_CONTROLE[Quantidade_11],"-")</f>
        <v>40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4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>
        <f ca="1">_xlfn.XLOOKUP(G655&amp;$W$2,BS_CONTROLE[CHAVE],BS_CONTROLE[Quantidade_11],"-")</f>
        <v>1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>
        <f ca="1">_xlfn.XLOOKUP(G657&amp;$V$2,BS_CONTROLE[CHAVE],BS_CONTROLE[Quantidade_11],"-")</f>
        <v>1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4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1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1560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 t="str">
        <f ca="1">_xlfn.XLOOKUP(G663&amp;$U$2,BS_CONTROLE[CHAVE],BS_CONTROLE[Quantidade_11],"-")</f>
        <v>-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>
        <f ca="1">_xlfn.XLOOKUP(G667&amp;$V$2,BS_CONTROLE[CHAVE],BS_CONTROLE[Quantidade_11],"-")</f>
        <v>0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>
        <f ca="1">_xlfn.XLOOKUP(G669&amp;$V$2,BS_CONTROLE[CHAVE],BS_CONTROLE[Quantidade_11],"-")</f>
        <v>312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>
        <f ca="1">_xlfn.XLOOKUP(G671&amp;$V$2,BS_CONTROLE[CHAVE],BS_CONTROLE[Quantidade_11],"-")</f>
        <v>0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1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>
        <f ca="1">_xlfn.XLOOKUP(G676&amp;$V$2,BS_CONTROLE[CHAVE],BS_CONTROLE[Quantidade_11],"-")</f>
        <v>0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0</v>
      </c>
      <c r="V679" s="136">
        <f ca="1">_xlfn.XLOOKUP(G679&amp;$V$2,BS_CONTROLE[CHAVE],BS_CONTROLE[Quantidade_11],"-")</f>
        <v>1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>
        <f ca="1">_xlfn.XLOOKUP(G680&amp;$V$2,BS_CONTROLE[CHAVE],BS_CONTROLE[Quantidade_11],"-")</f>
        <v>0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60</v>
      </c>
      <c r="W683" s="136">
        <f ca="1">_xlfn.XLOOKUP(G683&amp;$W$2,BS_CONTROLE[CHAVE],BS_CONTROLE[Quantidade_11],"-")</f>
        <v>40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4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4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>
        <f ca="1">_xlfn.XLOOKUP(G689&amp;$U$2,BS_CONTROLE[CHAVE],BS_CONTROLE[Quantidade_11],"-")</f>
        <v>50</v>
      </c>
      <c r="V689" s="136" t="str">
        <f ca="1">_xlfn.XLOOKUP(G689&amp;$V$2,BS_CONTROLE[CHAVE],BS_CONTROLE[Quantidade_11],"-")</f>
        <v>-</v>
      </c>
      <c r="W689" s="136">
        <f ca="1">_xlfn.XLOOKUP(G689&amp;$W$2,BS_CONTROLE[CHAVE],BS_CONTROLE[Quantidade_11],"-")</f>
        <v>90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1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1560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 t="str">
        <f ca="1">_xlfn.XLOOKUP(G694&amp;$U$2,BS_CONTROLE[CHAVE],BS_CONTROLE[Quantidade_11],"-")</f>
        <v>-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>
        <f ca="1">_xlfn.XLOOKUP(G702&amp;$U$2,BS_CONTROLE[CHAVE],BS_CONTROLE[Quantidade_11],"-")</f>
        <v>0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>
        <f ca="1">_xlfn.XLOOKUP(G704&amp;$V$2,BS_CONTROLE[CHAVE],BS_CONTROLE[Quantidade_11],"-")</f>
        <v>0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0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0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>
        <f ca="1">_xlfn.XLOOKUP(G710&amp;$U$2,BS_CONTROLE[CHAVE],BS_CONTROLE[Quantidade_11],"-")</f>
        <v>0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0</v>
      </c>
      <c r="V711" s="136" t="str">
        <f ca="1">_xlfn.XLOOKUP(G711&amp;$V$2,BS_CONTROLE[CHAVE],BS_CONTROLE[Quantidade_11],"-")</f>
        <v>-</v>
      </c>
      <c r="W711" s="136">
        <f ca="1">_xlfn.XLOOKUP(G711&amp;$W$2,BS_CONTROLE[CHAVE],BS_CONTROLE[Quantidade_11],"-")</f>
        <v>1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>
        <f ca="1">_xlfn.XLOOKUP(G714&amp;$U$2,BS_CONTROLE[CHAVE],BS_CONTROLE[Quantidade_11],"-")</f>
        <v>0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>
        <f ca="1">_xlfn.XLOOKUP(G717&amp;$U$2,BS_CONTROLE[CHAVE],BS_CONTROLE[Quantidade_11],"-")</f>
        <v>0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0</v>
      </c>
      <c r="V718" s="136">
        <f ca="1">_xlfn.XLOOKUP(G718&amp;$V$2,BS_CONTROLE[CHAVE],BS_CONTROLE[Quantidade_11],"-")</f>
        <v>1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>
        <f ca="1">_xlfn.XLOOKUP(G720&amp;$U$2,BS_CONTROLE[CHAVE],BS_CONTROLE[Quantidade_11],"-")</f>
        <v>0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>
        <f ca="1">_xlfn.XLOOKUP(G721&amp;$U$2,BS_CONTROLE[CHAVE],BS_CONTROLE[Quantidade_11],"-")</f>
        <v>0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>
        <f ca="1">_xlfn.XLOOKUP(G722&amp;$U$2,BS_CONTROLE[CHAVE],BS_CONTROLE[Quantidade_11],"-")</f>
        <v>0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40</v>
      </c>
      <c r="V724" s="136">
        <f ca="1">_xlfn.XLOOKUP(G724&amp;$V$2,BS_CONTROLE[CHAVE],BS_CONTROLE[Quantidade_11],"-")</f>
        <v>60</v>
      </c>
      <c r="W724" s="136">
        <f ca="1">_xlfn.XLOOKUP(G724&amp;$W$2,BS_CONTROLE[CHAVE],BS_CONTROLE[Quantidade_11],"-")</f>
        <v>40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4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4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230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4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1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1560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OPORTUNIDADE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OPORTUNIDADE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400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 t="str">
        <f ca="1">_xlfn.XLOOKUP(G742&amp;$U$2,BS_CONTROLE[CHAVE],BS_CONTROLE[Quantidade_11],"-")</f>
        <v>-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OPORTUNIDADE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OPORTUNIDADE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OPORTUNIDADE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-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OPORTUNIDADE</v>
      </c>
      <c r="B746" s="144" t="str">
        <f>IF(SP_SUL!X749="","*",SP_SUL!X749)</f>
        <v>Oportunidade</v>
      </c>
      <c r="C746" s="144" t="str">
        <f>IF(SP_SUL!Z749="","*",SP_SUL!Z749)</f>
        <v>*</v>
      </c>
      <c r="D746" s="138" t="str">
        <f>IF(SP_SUL!S749="","*",SP_SUL!S749)</f>
        <v>SP SUL</v>
      </c>
      <c r="E746" s="138" t="str">
        <f>IF(SP_SUL!T749="","*",SP_SUL!T749)</f>
        <v>ZKE-ZEV</v>
      </c>
      <c r="F746" s="143">
        <f>IF(SP_SUL!B749="","*",SP_SUL!B749)</f>
        <v>46081</v>
      </c>
      <c r="G746" s="143" t="str">
        <f>IF(SP_SUL!D749="","*",SP_SUL!D749)</f>
        <v>E17</v>
      </c>
      <c r="H746" s="143" t="str">
        <f>IF(SP_SUL!F749="","*",SP_SUL!F749)</f>
        <v>CAMINHÃO DE SOLDA</v>
      </c>
      <c r="I746" s="143" t="str">
        <f>IF(SP_SUL!H749="","*",SP_SUL!H749)</f>
        <v>102ZKW2</v>
      </c>
      <c r="J746" s="143" t="str">
        <f>IF(SP_SUL!I749="","*",SP_SUL!I749)</f>
        <v>102ZKW2</v>
      </c>
      <c r="K746" s="138" t="str">
        <f>IF(SP_SUL!M749="","*",SP_SUL!M749)</f>
        <v>ZKW-ZLU</v>
      </c>
      <c r="L746" s="138" t="str">
        <f>IF(SP_SUL!N749="","*",SP_SUL!N749)</f>
        <v>102ZKW2</v>
      </c>
      <c r="M746" s="139">
        <f>IF(SP_SUL!J749="","*",SP_SUL!J749)</f>
        <v>55</v>
      </c>
      <c r="N746" s="142">
        <f>IF(SP_SUL!K749="","*",SP_SUL!K749)</f>
        <v>100.3</v>
      </c>
      <c r="O746" s="142" t="str">
        <f>IF(SP_SUL!L749="","*",SP_SUL!L749)</f>
        <v>-</v>
      </c>
      <c r="P746" s="141">
        <f>IF(SP_SUL!O749="","*",SP_SUL!O749)</f>
        <v>0.38194444444444442</v>
      </c>
      <c r="Q746" s="141">
        <f>IF(SP_SUL!P749="","*",SP_SUL!P749)</f>
        <v>0.125</v>
      </c>
      <c r="R746" s="143" t="str">
        <f>IF(SP_SUL!Q749="","*",CONCATENATE(SP_SUL!Q749," ",SP_SUL!R749))</f>
        <v>2 Nº DE SOLDA</v>
      </c>
      <c r="S746" s="143" t="str">
        <f>IF(SP_SUL!V749="","*",SP_SUL!V749)</f>
        <v xml:space="preserve">Higor </v>
      </c>
      <c r="T746" s="143" t="str">
        <f>IF(SP_SUL!W749="","*",SP_SUL!W749)</f>
        <v>Caminhão de solda</v>
      </c>
      <c r="U746" s="136">
        <f ca="1">_xlfn.XLOOKUP(G746&amp;$U$2,BS_CONTROLE[CHAVE],BS_CONTROLE[Quantidade_11],"-")</f>
        <v>0</v>
      </c>
      <c r="V746" s="136">
        <f ca="1">_xlfn.XLOOKUP(G746&amp;$V$2,BS_CONTROLE[CHAVE],BS_CONTROLE[Quantidade_11],"-")</f>
        <v>0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OPORTUNIDADE</v>
      </c>
      <c r="B747" s="144" t="str">
        <f>IF(SP_SUL!X750="","*",SP_SUL!X750)</f>
        <v>Oportunidade</v>
      </c>
      <c r="C747" s="144" t="str">
        <f>IF(SP_SUL!Z750="","*",SP_SUL!Z750)</f>
        <v>*</v>
      </c>
      <c r="D747" s="138" t="str">
        <f>IF(SP_SUL!S750="","*",SP_SUL!S750)</f>
        <v>SP SUL</v>
      </c>
      <c r="E747" s="138" t="str">
        <f>IF(SP_SUL!T750="","*",SP_SUL!T750)</f>
        <v>ZKE-ZEV</v>
      </c>
      <c r="F747" s="143">
        <f>IF(SP_SUL!B750="","*",SP_SUL!B750)</f>
        <v>46081</v>
      </c>
      <c r="G747" s="143" t="str">
        <f>IF(SP_SUL!D750="","*",SP_SUL!D750)</f>
        <v>CLEBISON (TP-728)</v>
      </c>
      <c r="H747" s="143" t="str">
        <f>IF(SP_SUL!F750="","*",SP_SUL!F750)</f>
        <v>PDM - SOLDA</v>
      </c>
      <c r="I747" s="143" t="str">
        <f>IF(SP_SUL!H750="","*",SP_SUL!H750)</f>
        <v>-</v>
      </c>
      <c r="J747" s="143" t="str">
        <f>IF(SP_SUL!I750="","*",SP_SUL!I750)</f>
        <v>-</v>
      </c>
      <c r="K747" s="138" t="str">
        <f>IF(SP_SUL!M750="","*",SP_SUL!M750)</f>
        <v>ZWI-ZEM</v>
      </c>
      <c r="L747" s="138" t="str">
        <f>IF(SP_SUL!N750="","*",SP_SUL!N750)</f>
        <v>130ZYQ2</v>
      </c>
      <c r="M747" s="139">
        <f>IF(SP_SUL!J750="","*",SP_SUL!J750)</f>
        <v>55</v>
      </c>
      <c r="N747" s="142">
        <f>IF(SP_SUL!K750="","*",SP_SUL!K750)</f>
        <v>127.5</v>
      </c>
      <c r="O747" s="142" t="str">
        <f>IF(SP_SUL!L750="","*",SP_SUL!L750)</f>
        <v>-</v>
      </c>
      <c r="P747" s="141">
        <f>IF(SP_SUL!O750="","*",SP_SUL!O750)</f>
        <v>0.375</v>
      </c>
      <c r="Q747" s="141">
        <f>IF(SP_SUL!P750="","*",SP_SUL!P750)</f>
        <v>8.3333333333333329E-2</v>
      </c>
      <c r="R747" s="143" t="str">
        <f>IF(SP_SUL!Q750="","*",CONCATENATE(SP_SUL!Q750," ",SP_SUL!R750))</f>
        <v>1 Nº DE SOLDA</v>
      </c>
      <c r="S747" s="143" t="str">
        <f>IF(SP_SUL!V750="","*",SP_SUL!V750)</f>
        <v xml:space="preserve">Felipe </v>
      </c>
      <c r="T747" s="143" t="str">
        <f>IF(SP_SUL!W750="","*",SP_SUL!W750)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OPORTUNIDADE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ISMAEL(TP-726)</v>
      </c>
      <c r="H748" s="143" t="str">
        <f>IF(SP_SUL!F751="","*",SP_SUL!F751)</f>
        <v>PDM - SOLDA</v>
      </c>
      <c r="I748" s="143" t="str">
        <f>IF(SP_SUL!H751="","*",SP_SUL!H751)</f>
        <v>-</v>
      </c>
      <c r="J748" s="143" t="str">
        <f>IF(SP_SUL!I751="","*",SP_SUL!I751)</f>
        <v>*</v>
      </c>
      <c r="K748" s="138" t="str">
        <f>IF(SP_SUL!M751="","*",SP_SUL!M751)</f>
        <v>ZWI-ZEM</v>
      </c>
      <c r="L748" s="138" t="str">
        <f>IF(SP_SUL!N751="","*",SP_SUL!N751)</f>
        <v>130ZYQ2</v>
      </c>
      <c r="M748" s="139">
        <f>IF(SP_SUL!J751="","*",SP_SUL!J751)</f>
        <v>55</v>
      </c>
      <c r="N748" s="142">
        <f>IF(SP_SUL!K751="","*",SP_SUL!K751)</f>
        <v>127.5</v>
      </c>
      <c r="O748" s="142" t="str">
        <f>IF(SP_SUL!L751="","*",SP_SUL!L751)</f>
        <v>-</v>
      </c>
      <c r="P748" s="141">
        <f>IF(SP_SUL!O751="","*",SP_SUL!O751)</f>
        <v>0.375</v>
      </c>
      <c r="Q748" s="141">
        <f>IF(SP_SUL!P751="","*",SP_SUL!P751)</f>
        <v>8.3333333333333329E-2</v>
      </c>
      <c r="R748" s="143" t="str">
        <f>IF(SP_SUL!Q751="","*",CONCATENATE(SP_SUL!Q751," ",SP_SUL!R751))</f>
        <v>1 Nº DE SOLDA</v>
      </c>
      <c r="S748" s="143" t="str">
        <f>IF(SP_SUL!V751="","*",SP_SUL!V751)</f>
        <v xml:space="preserve">Felipe </v>
      </c>
      <c r="T748" s="143" t="str">
        <f>IF(SP_SUL!W751="","*",SP_SUL!W751)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OPORTUNIDADE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W60</v>
      </c>
      <c r="H749" s="143" t="str">
        <f>IF(SP_SUL!F752="","*",SP_SUL!F752)</f>
        <v>PDM - DESCARGA - DORMENTE</v>
      </c>
      <c r="I749" s="143" t="str">
        <f>IF(SP_SUL!H752="","*",SP_SUL!H752)</f>
        <v>ZEM130-2</v>
      </c>
      <c r="J749" s="143" t="str">
        <f>IF(SP_SUL!I752="","*",SP_SUL!I752)</f>
        <v>ZEM130-2</v>
      </c>
      <c r="K749" s="138" t="str">
        <f>IF(SP_SUL!M752="","*",SP_SUL!M752)</f>
        <v>ZWI-ZEM</v>
      </c>
      <c r="L749" s="138" t="str">
        <f>IF(SP_SUL!N752="","*",SP_SUL!N752)</f>
        <v>130ZYQW/ZEM1302</v>
      </c>
      <c r="M749" s="139">
        <f>IF(SP_SUL!J752="","*",SP_SUL!J752)</f>
        <v>55</v>
      </c>
      <c r="N749" s="142">
        <f>IF(SP_SUL!K752="","*",SP_SUL!K752)</f>
        <v>127.8</v>
      </c>
      <c r="O749" s="142">
        <f>IF(SP_SUL!L752="","*",SP_SUL!L752)</f>
        <v>133</v>
      </c>
      <c r="P749" s="141">
        <f>IF(SP_SUL!O752="","*",SP_SUL!O752)</f>
        <v>0.33333333333333331</v>
      </c>
      <c r="Q749" s="141">
        <f>IF(SP_SUL!P752="","*",SP_SUL!P752)</f>
        <v>8.3333333333333329E-2</v>
      </c>
      <c r="R749" s="143" t="str">
        <f>IF(SP_SUL!Q752="","*",CONCATENATE(SP_SUL!Q752," ",SP_SUL!R752))</f>
        <v>1000 Nº DE DORMENTES</v>
      </c>
      <c r="S749" s="143" t="str">
        <f>IF(SP_SUL!V752="","*",SP_SUL!V752)</f>
        <v xml:space="preserve">Felipe </v>
      </c>
      <c r="T749" s="143" t="str">
        <f>IF(SP_SUL!W752="","*",SP_SUL!W752)</f>
        <v>Descarga de dormentes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>
        <f ca="1">_xlfn.XLOOKUP(G749&amp;$W$2,BS_CONTROLE[CHAVE],BS_CONTROLE[Quantidade_11],"-")</f>
        <v>0</v>
      </c>
    </row>
    <row r="750" spans="1:23" hidden="1">
      <c r="A750" s="144" t="str">
        <f>IF(SP_SUL!Y753="","*",SP_SUL!Y753)</f>
        <v>OPORTUNIDADE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V89</v>
      </c>
      <c r="H750" s="143" t="str">
        <f>IF(SP_SUL!F753="","*",SP_SUL!F753)</f>
        <v>MECANIZAÇÃO - SOCADORA</v>
      </c>
      <c r="I750" s="143" t="str">
        <f>IF(SP_SUL!H753="","*",SP_SUL!H753)</f>
        <v>102ZKW2</v>
      </c>
      <c r="J750" s="143" t="str">
        <f>IF(SP_SUL!I753="","*",SP_SUL!I753)</f>
        <v>ZEM1302</v>
      </c>
      <c r="K750" s="138" t="str">
        <f>IF(SP_SUL!M753="","*",SP_SUL!M753)</f>
        <v>ZEM</v>
      </c>
      <c r="L750" s="138" t="str">
        <f>IF(SP_SUL!N753="","*",SP_SUL!N753)</f>
        <v>ZEM2</v>
      </c>
      <c r="M750" s="139">
        <f>IF(SP_SUL!J753="","*",SP_SUL!J753)</f>
        <v>55</v>
      </c>
      <c r="N750" s="142">
        <f>IF(SP_SUL!K753="","*",SP_SUL!K753)</f>
        <v>134.5</v>
      </c>
      <c r="O750" s="142">
        <f>IF(SP_SUL!L753="","*",SP_SUL!L753)</f>
        <v>135.19999999999999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480 M</v>
      </c>
      <c r="S750" s="143" t="str">
        <f>IF(SP_SUL!V753="","*",SP_SUL!V753)</f>
        <v>Antonioni</v>
      </c>
      <c r="T750" s="143" t="str">
        <f>IF(SP_SUL!W753="","*",SP_SUL!W753)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*</v>
      </c>
      <c r="L751" s="138" t="str">
        <f>IF(SP_SUL!N754="","*",SP_SUL!N754)</f>
        <v>*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MOD ZRB</v>
      </c>
      <c r="H752" s="143" t="str">
        <f>IF(SP_SUL!F755="","*",SP_SUL!F755)</f>
        <v>BLOCO</v>
      </c>
      <c r="I752" s="143" t="str">
        <f>IF(SP_SUL!H755="","*",SP_SUL!H755)</f>
        <v>-</v>
      </c>
      <c r="J752" s="143" t="str">
        <f>IF(SP_SUL!I755="","*",SP_SUL!I755)</f>
        <v>-</v>
      </c>
      <c r="K752" s="138" t="str">
        <f>IF(SP_SUL!M755="","*",SP_SUL!M755)</f>
        <v>ZEJ-ZRB</v>
      </c>
      <c r="L752" s="138" t="str">
        <f>IF(SP_SUL!N755="","*",SP_SUL!N755)</f>
        <v>ZEJZRB</v>
      </c>
      <c r="M752" s="139">
        <f>IF(SP_SUL!J755="","*",SP_SUL!J755)</f>
        <v>55</v>
      </c>
      <c r="N752" s="142">
        <f>IF(SP_SUL!K755="","*",SP_SUL!K755)</f>
        <v>145.9</v>
      </c>
      <c r="O752" s="142">
        <f>IF(SP_SUL!L755="","*",SP_SUL!L755)</f>
        <v>152</v>
      </c>
      <c r="P752" s="141">
        <f>IF(SP_SUL!O755="","*",SP_SUL!O755)</f>
        <v>0.33333333333333331</v>
      </c>
      <c r="Q752" s="141">
        <f>IF(SP_SUL!P755="","*",SP_SUL!P755)</f>
        <v>0.33333333333333331</v>
      </c>
      <c r="R752" s="143" t="str">
        <f>IF(SP_SUL!Q755="","*",CONCATENATE(SP_SUL!Q755," ",SP_SUL!R755))</f>
        <v>1 BINÁRIO</v>
      </c>
      <c r="S752" s="143" t="str">
        <f>IF(SP_SUL!V755="","*",SP_SUL!V755)</f>
        <v>Alisson 41 8840-1785</v>
      </c>
      <c r="T752" s="143" t="str">
        <f>IF(SP_SUL!W755="","*",SP_SUL!W755)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0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Oportunidade</v>
      </c>
      <c r="C753" s="144" t="str">
        <f>IF(SP_SUL!Z756="","*",SP_SUL!Z756)</f>
        <v>*</v>
      </c>
      <c r="D753" s="138" t="str">
        <f>IF(SP_SUL!S756="","*",SP_SUL!S756)</f>
        <v>SP SUL</v>
      </c>
      <c r="E753" s="138" t="str">
        <f>IF(SP_SUL!T756="","*",SP_SUL!T756)</f>
        <v>ZKE-ZEV</v>
      </c>
      <c r="F753" s="143">
        <f>IF(SP_SUL!B756="","*",SP_SUL!B756)</f>
        <v>46081</v>
      </c>
      <c r="G753" s="143" t="str">
        <f>IF(SP_SUL!D756="","*",SP_SUL!D756)</f>
        <v>W96</v>
      </c>
      <c r="H753" s="143" t="str">
        <f>IF(SP_SUL!F756="","*",SP_SUL!F756)</f>
        <v>MODERNIZAÇÃO - DORMENTE - DESCARGA</v>
      </c>
      <c r="I753" s="143" t="str">
        <f>IF(SP_SUL!H756="","*",SP_SUL!H756)</f>
        <v>ZEM1</v>
      </c>
      <c r="J753" s="143" t="str">
        <f>IF(SP_SUL!I756="","*",SP_SUL!I756)</f>
        <v>ZEM-1</v>
      </c>
      <c r="K753" s="138" t="str">
        <f>IF(SP_SUL!M756="","*",SP_SUL!M756)</f>
        <v>ZEJ-ZRB</v>
      </c>
      <c r="L753" s="138">
        <f>IF(SP_SUL!N756="","*",SP_SUL!N756)</f>
        <v>1501492</v>
      </c>
      <c r="M753" s="139">
        <f>IF(SP_SUL!J756="","*",SP_SUL!J756)</f>
        <v>55</v>
      </c>
      <c r="N753" s="142">
        <f>IF(SP_SUL!K756="","*",SP_SUL!K756)</f>
        <v>150</v>
      </c>
      <c r="O753" s="142" t="str">
        <f>IF(SP_SUL!L756="","*",SP_SUL!L756)</f>
        <v>-</v>
      </c>
      <c r="P753" s="141">
        <f>IF(SP_SUL!O756="","*",SP_SUL!O756)</f>
        <v>0.29166666666666669</v>
      </c>
      <c r="Q753" s="141">
        <f>IF(SP_SUL!P756="","*",SP_SUL!P756)</f>
        <v>6.9444444444444447E-4</v>
      </c>
      <c r="R753" s="143" t="str">
        <f>IF(SP_SUL!Q756="","*",CONCATENATE(SP_SUL!Q756," ",SP_SUL!R756))</f>
        <v>2000 Nº DE DORMENTES</v>
      </c>
      <c r="S753" s="143" t="str">
        <f>IF(SP_SUL!V756="","*",SP_SUL!V756)</f>
        <v>Alisson 41 8840-1785</v>
      </c>
      <c r="T753" s="143" t="str">
        <f>IF(SP_SUL!W756="","*",SP_SUL!W756)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0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-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MATEUS (TP-809)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WALTER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156.93799999999999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Oportunidade</v>
      </c>
      <c r="C757" s="144" t="str">
        <f>IF(SP_SUL!Z760="","*",SP_SUL!Z760)</f>
        <v>*</v>
      </c>
      <c r="D757" s="138" t="str">
        <f>IF(SP_SUL!S760="","*",SP_SUL!S760)</f>
        <v>SP SUL</v>
      </c>
      <c r="E757" s="138" t="str">
        <f>IF(SP_SUL!T760="","*",SP_SUL!T760)</f>
        <v>ZKE-ZEV</v>
      </c>
      <c r="F757" s="143" t="str">
        <f>IF(SP_SUL!B760="","*",SP_SUL!B760)</f>
        <v>*</v>
      </c>
      <c r="G757" s="143" t="str">
        <f>IF(SP_SUL!D760="","*",SP_SUL!D760)</f>
        <v>ADENISON (TP-810)</v>
      </c>
      <c r="H757" s="143" t="str">
        <f>IF(SP_SUL!F760="","*",SP_SUL!F760)</f>
        <v>MODERNIZAÇÃO - SOLDA</v>
      </c>
      <c r="I757" s="143" t="str">
        <f>IF(SP_SUL!H760="","*",SP_SUL!H760)</f>
        <v>-</v>
      </c>
      <c r="J757" s="143" t="str">
        <f>IF(SP_SUL!I760="","*",SP_SUL!I760)</f>
        <v>-</v>
      </c>
      <c r="K757" s="138" t="str">
        <f>IF(SP_SUL!M760="","*",SP_SUL!M760)</f>
        <v>ZRB-ZEV</v>
      </c>
      <c r="L757" s="138">
        <f>IF(SP_SUL!N760="","*",SP_SUL!N760)</f>
        <v>1571561</v>
      </c>
      <c r="M757" s="139">
        <f>IF(SP_SUL!J760="","*",SP_SUL!J760)</f>
        <v>48</v>
      </c>
      <c r="N757" s="142">
        <f>IF(SP_SUL!K760="","*",SP_SUL!K760)</f>
        <v>156.97999999999999</v>
      </c>
      <c r="O757" s="142" t="str">
        <f>IF(SP_SUL!L760="","*",SP_SUL!L760)</f>
        <v>-</v>
      </c>
      <c r="P757" s="141">
        <f>IF(SP_SUL!O760="","*",SP_SUL!O760)</f>
        <v>0.35416666666666669</v>
      </c>
      <c r="Q757" s="141">
        <f>IF(SP_SUL!P760="","*",SP_SUL!P760)</f>
        <v>6.9444444444444448E-2</v>
      </c>
      <c r="R757" s="143" t="str">
        <f>IF(SP_SUL!Q760="","*",CONCATENATE(SP_SUL!Q760," ",SP_SUL!R760))</f>
        <v>1 Nº DE SOLDA</v>
      </c>
      <c r="S757" s="143" t="str">
        <f>IF(SP_SUL!V760="","*",SP_SUL!V760)</f>
        <v>Alisson</v>
      </c>
      <c r="T757" s="143" t="str">
        <f>IF(SP_SUL!W760="","*",SP_SUL!W760)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OPORTUNIDADE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>
        <f ca="1">_xlfn.XLOOKUP(G758&amp;$U$2,BS_CONTROLE[CHAVE],BS_CONTROLE[Quantidade_11],"-")</f>
        <v>1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OPORTUNIDADE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OPORTUNIDADE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>Moises 41 8425-5683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OPORTUNIDADE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OPORTUNIDADE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IF(SP_SUL!Y766="","*",SP_SUL!Y766)</f>
        <v>OPORTUNIDADE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102.8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300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0</v>
      </c>
      <c r="V763" s="136">
        <f ca="1">_xlfn.XLOOKUP(G763&amp;$V$2,BS_CONTROLE[CHAVE],BS_CONTROLE[Quantidade_11],"-")</f>
        <v>1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OPORTUNIDADE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40</v>
      </c>
      <c r="V764" s="136">
        <f ca="1">_xlfn.XLOOKUP(G764&amp;$V$2,BS_CONTROLE[CHAVE],BS_CONTROLE[Quantidade_11],"-")</f>
        <v>60</v>
      </c>
      <c r="W764" s="136">
        <f ca="1">_xlfn.XLOOKUP(G764&amp;$W$2,BS_CONTROLE[CHAVE],BS_CONTROLE[Quantidade_11],"-")</f>
        <v>40</v>
      </c>
    </row>
    <row r="765" spans="1:23" hidden="1">
      <c r="A765" s="144" t="str">
        <f>IF(SP_SUL!Y768="","*",SP_SUL!Y768)</f>
        <v>OPORTUNIDADE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OPORTUNIDADE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4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Oportunidade</v>
      </c>
      <c r="C770" s="144" t="str">
        <f>IF(SP_SUL!Z773="","*",SP_SUL!Z773)</f>
        <v>*</v>
      </c>
      <c r="D770" s="138" t="str">
        <f>IF(SP_SUL!S773="","*",SP_SUL!S773)</f>
        <v>SP SUL</v>
      </c>
      <c r="E770" s="138" t="str">
        <f>IF(SP_SUL!T773="","*",SP_SUL!T773)</f>
        <v>ZKE-ZEV</v>
      </c>
      <c r="F770" s="143">
        <f>IF(SP_SUL!B773="","*",SP_SUL!B773)</f>
        <v>46082</v>
      </c>
      <c r="G770" s="143" t="str">
        <f>IF(SP_SUL!D773="","*",SP_SUL!D773)</f>
        <v>E17</v>
      </c>
      <c r="H770" s="143" t="str">
        <f>IF(SP_SUL!F773="","*",SP_SUL!F773)</f>
        <v>CAMINHÃO DE SOLDA</v>
      </c>
      <c r="I770" s="143" t="str">
        <f>IF(SP_SUL!H773="","*",SP_SUL!H773)</f>
        <v>102ZKW2</v>
      </c>
      <c r="J770" s="143" t="str">
        <f>IF(SP_SUL!I773="","*",SP_SUL!I773)</f>
        <v>102ZKW2</v>
      </c>
      <c r="K770" s="138" t="str">
        <f>IF(SP_SUL!M773="","*",SP_SUL!M773)</f>
        <v>ZKW-ZLU</v>
      </c>
      <c r="L770" s="138" t="str">
        <f>IF(SP_SUL!N773="","*",SP_SUL!N773)</f>
        <v>102ZKW2</v>
      </c>
      <c r="M770" s="139">
        <f>IF(SP_SUL!J773="","*",SP_SUL!J773)</f>
        <v>55</v>
      </c>
      <c r="N770" s="142">
        <f>IF(SP_SUL!K773="","*",SP_SUL!K773)</f>
        <v>100.3</v>
      </c>
      <c r="O770" s="142" t="str">
        <f>IF(SP_SUL!L773="","*",SP_SUL!L773)</f>
        <v>-</v>
      </c>
      <c r="P770" s="141">
        <f>IF(SP_SUL!O773="","*",SP_SUL!O773)</f>
        <v>0.38194444444444442</v>
      </c>
      <c r="Q770" s="141">
        <f>IF(SP_SUL!P773="","*",SP_SUL!P773)</f>
        <v>0.125</v>
      </c>
      <c r="R770" s="143" t="str">
        <f>IF(SP_SUL!Q773="","*",CONCATENATE(SP_SUL!Q773," ",SP_SUL!R773))</f>
        <v>2 Nº DE SOLDA</v>
      </c>
      <c r="S770" s="143" t="str">
        <f>IF(SP_SUL!V773="","*",SP_SUL!V773)</f>
        <v xml:space="preserve">Higor </v>
      </c>
      <c r="T770" s="143" t="str">
        <f>IF(SP_SUL!W773="","*",SP_SUL!W773)</f>
        <v>Caminhão de solda</v>
      </c>
      <c r="U770" s="136">
        <f ca="1">_xlfn.XLOOKUP(G770&amp;$U$2,BS_CONTROLE[CHAVE],BS_CONTROLE[Quantidade_11],"-")</f>
        <v>0</v>
      </c>
      <c r="V770" s="136">
        <f ca="1">_xlfn.XLOOKUP(G770&amp;$V$2,BS_CONTROLE[CHAVE],BS_CONTROLE[Quantidade_11],"-")</f>
        <v>0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Oportunidade</v>
      </c>
      <c r="C771" s="144" t="str">
        <f>IF(SP_SUL!Z774="","*",SP_SUL!Z774)</f>
        <v>*</v>
      </c>
      <c r="D771" s="138" t="str">
        <f>IF(SP_SUL!S774="","*",SP_SUL!S774)</f>
        <v>SP SUL</v>
      </c>
      <c r="E771" s="138" t="str">
        <f>IF(SP_SUL!T774="","*",SP_SUL!T774)</f>
        <v>ZEV-ZPT</v>
      </c>
      <c r="F771" s="143">
        <f>IF(SP_SUL!B774="","*",SP_SUL!B774)</f>
        <v>46082</v>
      </c>
      <c r="G771" s="143" t="str">
        <f>IF(SP_SUL!D774="","*",SP_SUL!D774)</f>
        <v>A84</v>
      </c>
      <c r="H771" s="143" t="str">
        <f>IF(SP_SUL!F774="","*",SP_SUL!F774)</f>
        <v>DETECÇÃO - RONDA 7 DIAS</v>
      </c>
      <c r="I771" s="143" t="str">
        <f>IF(SP_SUL!H774="","*",SP_SUL!H774)</f>
        <v>ZEV-2</v>
      </c>
      <c r="J771" s="143" t="str">
        <f>IF(SP_SUL!I774="","*",SP_SUL!I774)</f>
        <v>ZPT</v>
      </c>
      <c r="K771" s="138" t="str">
        <f>IF(SP_SUL!M774="","*",SP_SUL!M774)</f>
        <v>ZEV-ZPT</v>
      </c>
      <c r="L771" s="138" t="str">
        <f>IF(SP_SUL!N774="","*",SP_SUL!N774)</f>
        <v>ZEVZPT</v>
      </c>
      <c r="M771" s="139">
        <f>IF(SP_SUL!J774="","*",SP_SUL!J774)</f>
        <v>92</v>
      </c>
      <c r="N771" s="142">
        <f>IF(SP_SUL!K774="","*",SP_SUL!K774)</f>
        <v>66.3</v>
      </c>
      <c r="O771" s="142" t="str">
        <f>IF(SP_SUL!L774="","*",SP_SUL!L774)</f>
        <v>-</v>
      </c>
      <c r="P771" s="141">
        <f>IF(SP_SUL!O774="","*",SP_SUL!O774)</f>
        <v>0.33333333333333331</v>
      </c>
      <c r="Q771" s="141">
        <f>IF(SP_SUL!P774="","*",SP_SUL!P774)</f>
        <v>4.1666666666666664E-2</v>
      </c>
      <c r="R771" s="143" t="str">
        <f>IF(SP_SUL!Q774="","*",CONCATENATE(SP_SUL!Q774," ",SP_SUL!R774))</f>
        <v>1 KM</v>
      </c>
      <c r="S771" s="143" t="str">
        <f>IF(SP_SUL!V774="","*",SP_SUL!V774)</f>
        <v>Jhon</v>
      </c>
      <c r="T771" s="143" t="str">
        <f>IF(SP_SUL!W774="","*",SP_SUL!W774)</f>
        <v>Inspeção R7D ( Ronda de chuva)</v>
      </c>
      <c r="U771" s="136">
        <f ca="1">_xlfn.XLOOKUP(G771&amp;$U$2,BS_CONTROLE[CHAVE],BS_CONTROLE[Quantidade_11],"-")</f>
        <v>40</v>
      </c>
      <c r="V771" s="136">
        <f ca="1">_xlfn.XLOOKUP(G771&amp;$V$2,BS_CONTROLE[CHAVE],BS_CONTROLE[Quantidade_11],"-")</f>
        <v>60</v>
      </c>
      <c r="W771" s="136">
        <f ca="1">_xlfn.XLOOKUP(G771&amp;$W$2,BS_CONTROLE[CHAVE],BS_CONTROLE[Quantidade_11],"-")</f>
        <v>40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Oportunidade</v>
      </c>
      <c r="C773" s="144" t="str">
        <f>IF(SP_SUL!Z776="","*",SP_SUL!Z776)</f>
        <v>*</v>
      </c>
      <c r="D773" s="138" t="str">
        <f>IF(SP_SUL!S776="","*",SP_SUL!S776)</f>
        <v>SP SUL</v>
      </c>
      <c r="E773" s="138" t="str">
        <f>IF(SP_SUL!T776="","*",SP_SUL!T776)</f>
        <v>ZBV-ZRX</v>
      </c>
      <c r="F773" s="143">
        <f>IF(SP_SUL!B776="","*",SP_SUL!B776)</f>
        <v>46083</v>
      </c>
      <c r="G773" s="143" t="str">
        <f>IF(SP_SUL!D776="","*",SP_SUL!D776)</f>
        <v>V92</v>
      </c>
      <c r="H773" s="143" t="str">
        <f>IF(SP_SUL!F776="","*",SP_SUL!F776)</f>
        <v>MECANIZAÇÃO - SOCADORA</v>
      </c>
      <c r="I773" s="143" t="str">
        <f>IF(SP_SUL!H776="","*",SP_SUL!H776)</f>
        <v>ZAC-2</v>
      </c>
      <c r="J773" s="143" t="str">
        <f>IF(SP_SUL!I776="","*",SP_SUL!I776)</f>
        <v>ZAC-2</v>
      </c>
      <c r="K773" s="138" t="str">
        <f>IF(SP_SUL!M776="","*",SP_SUL!M776)</f>
        <v>ZTT-ZLI</v>
      </c>
      <c r="L773" s="138" t="str">
        <f>IF(SP_SUL!N776="","*",SP_SUL!N776)</f>
        <v>ZTTK971</v>
      </c>
      <c r="M773" s="139">
        <f>IF(SP_SUL!J776="","*",SP_SUL!J776)</f>
        <v>70</v>
      </c>
      <c r="N773" s="142">
        <f>IF(SP_SUL!K776="","*",SP_SUL!K776)</f>
        <v>97.3</v>
      </c>
      <c r="O773" s="142">
        <f>IF(SP_SUL!L776="","*",SP_SUL!L776)</f>
        <v>97.4</v>
      </c>
      <c r="P773" s="141">
        <f>IF(SP_SUL!O776="","*",SP_SUL!O776)</f>
        <v>0.375</v>
      </c>
      <c r="Q773" s="141">
        <f>IF(SP_SUL!P776="","*",SP_SUL!P776)</f>
        <v>8.3333333333333329E-2</v>
      </c>
      <c r="R773" s="143" t="str">
        <f>IF(SP_SUL!Q776="","*",CONCATENATE(SP_SUL!Q776," ",SP_SUL!R776))</f>
        <v>100 M</v>
      </c>
      <c r="S773" s="143" t="str">
        <f>IF(SP_SUL!V776="","*",SP_SUL!V776)</f>
        <v>Israel</v>
      </c>
      <c r="T773" s="143" t="str">
        <f>IF(SP_SUL!W776="","*",SP_SUL!W776)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Oportunidade</v>
      </c>
      <c r="C774" s="144" t="str">
        <f>IF(SP_SUL!Z777="","*",SP_SUL!Z777)</f>
        <v>*</v>
      </c>
      <c r="D774" s="138" t="str">
        <f>IF(SP_SUL!S777="","*",SP_SUL!S777)</f>
        <v>SP SUL</v>
      </c>
      <c r="E774" s="138" t="str">
        <f>IF(SP_SUL!T777="","*",SP_SUL!T777)</f>
        <v>ZBV-ZRX</v>
      </c>
      <c r="F774" s="143">
        <f>IF(SP_SUL!B777="","*",SP_SUL!B777)</f>
        <v>46083</v>
      </c>
      <c r="G774" s="143" t="str">
        <f>IF(SP_SUL!D777="","*",SP_SUL!D777)</f>
        <v>EXPANSÃO TURMA 1</v>
      </c>
      <c r="H774" s="143" t="str">
        <f>IF(SP_SUL!F777="","*",SP_SUL!F777)</f>
        <v>EXPANSÃO - SOLDA</v>
      </c>
      <c r="I774" s="143" t="str">
        <f>IF(SP_SUL!H777="","*",SP_SUL!H777)</f>
        <v>-</v>
      </c>
      <c r="J774" s="143" t="str">
        <f>IF(SP_SUL!I777="","*",SP_SUL!I777)</f>
        <v>-</v>
      </c>
      <c r="K774" s="138" t="str">
        <f>IF(SP_SUL!M777="","*",SP_SUL!M777)</f>
        <v>ZSU-ZNO</v>
      </c>
      <c r="L774" s="138" t="str">
        <f>IF(SP_SUL!N777="","*",SP_SUL!N777)</f>
        <v>K70K74</v>
      </c>
      <c r="M774" s="139">
        <f>IF(SP_SUL!J777="","*",SP_SUL!J777)</f>
        <v>68</v>
      </c>
      <c r="N774" s="142">
        <f>IF(SP_SUL!K777="","*",SP_SUL!K777)</f>
        <v>73.38</v>
      </c>
      <c r="O774" s="142">
        <f>IF(SP_SUL!L777="","*",SP_SUL!L777)</f>
        <v>74.180000000000007</v>
      </c>
      <c r="P774" s="141">
        <f>IF(SP_SUL!O777="","*",SP_SUL!O777)</f>
        <v>0.35416666666666669</v>
      </c>
      <c r="Q774" s="141">
        <f>IF(SP_SUL!P777="","*",SP_SUL!P777)</f>
        <v>6.25E-2</v>
      </c>
      <c r="R774" s="143" t="str">
        <f>IF(SP_SUL!Q777="","*",CONCATENATE(SP_SUL!Q777," ",SP_SUL!R777))</f>
        <v>1 Nº DE SOLDA</v>
      </c>
      <c r="S774" s="143" t="str">
        <f>IF(SP_SUL!V777="","*",SP_SUL!V777)</f>
        <v xml:space="preserve">Elder </v>
      </c>
      <c r="T774" s="143" t="str">
        <f>IF(SP_SUL!W777="","*",SP_SUL!W777)</f>
        <v xml:space="preserve">Execução de solda - Condicionado a temperatura </v>
      </c>
      <c r="U774" s="136">
        <f ca="1">_xlfn.XLOOKUP(G774&amp;$U$2,BS_CONTROLE[CHAVE],BS_CONTROLE[Quantidade_11],"-")</f>
        <v>4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Contrato</v>
      </c>
      <c r="C776" s="144" t="str">
        <f>IF(SP_SUL!Z780="","*",SP_SUL!Z780)</f>
        <v>*</v>
      </c>
      <c r="D776" s="138" t="str">
        <f>IF(SP_SUL!S780="","*",SP_SUL!S780)</f>
        <v>SP SUL</v>
      </c>
      <c r="E776" s="138" t="str">
        <f>IF(SP_SUL!T780="","*",SP_SUL!T780)</f>
        <v>ZBV-ZKE</v>
      </c>
      <c r="F776" s="143">
        <f>IF(SP_SUL!B780="","*",SP_SUL!B780)</f>
        <v>46083</v>
      </c>
      <c r="G776" s="143" t="str">
        <f>IF(SP_SUL!D780="","*",SP_SUL!D780)</f>
        <v>V93</v>
      </c>
      <c r="H776" s="143" t="str">
        <f>IF(SP_SUL!F780="","*",SP_SUL!F780)</f>
        <v>MECANIZAÇÃO - SOCADORA</v>
      </c>
      <c r="I776" s="143" t="str">
        <f>IF(SP_SUL!H780="","*",SP_SUL!H780)</f>
        <v>ZYU1</v>
      </c>
      <c r="J776" s="143" t="str">
        <f>IF(SP_SUL!I780="","*",SP_SUL!I780)</f>
        <v>ZYU1</v>
      </c>
      <c r="K776" s="138" t="str">
        <f>IF(SP_SUL!M780="","*",SP_SUL!M780)</f>
        <v>ZYU-ZST</v>
      </c>
      <c r="L776" s="138" t="str">
        <f>IF(SP_SUL!N780="","*",SP_SUL!N780)</f>
        <v>ZYU206</v>
      </c>
      <c r="M776" s="139">
        <f>IF(SP_SUL!J780="","*",SP_SUL!J780)</f>
        <v>56</v>
      </c>
      <c r="N776" s="142">
        <f>IF(SP_SUL!K780="","*",SP_SUL!K780)</f>
        <v>204.4</v>
      </c>
      <c r="O776" s="142">
        <f>IF(SP_SUL!L780="","*",SP_SUL!L780)</f>
        <v>206.4</v>
      </c>
      <c r="P776" s="141">
        <f>IF(SP_SUL!O780="","*",SP_SUL!O780)</f>
        <v>0.33333333333333331</v>
      </c>
      <c r="Q776" s="141">
        <f>IF(SP_SUL!P780="","*",SP_SUL!P780)</f>
        <v>0.125</v>
      </c>
      <c r="R776" s="143" t="str">
        <f>IF(SP_SUL!Q780="","*",CONCATENATE(SP_SUL!Q780," ",SP_SUL!R780))</f>
        <v>500 M</v>
      </c>
      <c r="S776" s="143" t="str">
        <f>IF(SP_SUL!V780="","*",SP_SUL!V780)</f>
        <v>Moises</v>
      </c>
      <c r="T776" s="143" t="str">
        <f>IF(SP_SUL!W780="","*",SP_SUL!W780)</f>
        <v>Socaria mecanizada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IF(SP_SUL!Y781="","*",SP_SUL!Y781)</f>
        <v>*</v>
      </c>
      <c r="B777" s="144" t="str">
        <f>IF(SP_SUL!X781="","*",SP_SUL!X781)</f>
        <v>Oportunidade</v>
      </c>
      <c r="C777" s="144" t="str">
        <f>IF(SP_SUL!Z781="","*",SP_SUL!Z781)</f>
        <v>*</v>
      </c>
      <c r="D777" s="138" t="str">
        <f>IF(SP_SUL!S781="","*",SP_SUL!S781)</f>
        <v>SP SUL</v>
      </c>
      <c r="E777" s="138" t="str">
        <f>IF(SP_SUL!T781="","*",SP_SUL!T781)</f>
        <v>ZBV-ZKE</v>
      </c>
      <c r="F777" s="143">
        <f>IF(SP_SUL!B781="","*",SP_SUL!B781)</f>
        <v>46083</v>
      </c>
      <c r="G777" s="143" t="str">
        <f>IF(SP_SUL!D781="","*",SP_SUL!D781)</f>
        <v>ROGÉRIO (TP-730)</v>
      </c>
      <c r="H777" s="143" t="str">
        <f>IF(SP_SUL!F781="","*",SP_SUL!F781)</f>
        <v>PDM - SUBSTITUIÇÃO - DORMENTE</v>
      </c>
      <c r="I777" s="143" t="str">
        <f>IF(SP_SUL!H781="","*",SP_SUL!H781)</f>
        <v>-</v>
      </c>
      <c r="J777" s="143" t="str">
        <f>IF(SP_SUL!I781="","*",SP_SUL!I781)</f>
        <v>-</v>
      </c>
      <c r="K777" s="138" t="str">
        <f>IF(SP_SUL!M781="","*",SP_SUL!M781)</f>
        <v>ZYU</v>
      </c>
      <c r="L777" s="138" t="str">
        <f>IF(SP_SUL!N781="","*",SP_SUL!N781)</f>
        <v>ZYU2</v>
      </c>
      <c r="M777" s="139">
        <f>IF(SP_SUL!J781="","*",SP_SUL!J781)</f>
        <v>56</v>
      </c>
      <c r="N777" s="142">
        <f>IF(SP_SUL!K781="","*",SP_SUL!K781)</f>
        <v>202</v>
      </c>
      <c r="O777" s="142" t="str">
        <f>IF(SP_SUL!L781="","*",SP_SUL!L781)</f>
        <v>-</v>
      </c>
      <c r="P777" s="141">
        <f>IF(SP_SUL!O781="","*",SP_SUL!O781)</f>
        <v>0.375</v>
      </c>
      <c r="Q777" s="141">
        <f>IF(SP_SUL!P781="","*",SP_SUL!P781)</f>
        <v>8.3333333333333329E-2</v>
      </c>
      <c r="R777" s="143" t="str">
        <f>IF(SP_SUL!Q781="","*",CONCATENATE(SP_SUL!Q781," ",SP_SUL!R781))</f>
        <v>30 Nº DE DORMENTES</v>
      </c>
      <c r="S777" s="143" t="str">
        <f>IF(SP_SUL!V781="","*",SP_SUL!V781)</f>
        <v>Henrique</v>
      </c>
      <c r="T777" s="143" t="str">
        <f>IF(SP_SUL!W781="","*",SP_SUL!W781)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IF(SP_SUL!Y782="","*",SP_SUL!Y782)</f>
        <v>*</v>
      </c>
      <c r="B778" s="144" t="str">
        <f>IF(SP_SUL!X782="","*",SP_SUL!X782)</f>
        <v>Oportunidade</v>
      </c>
      <c r="C778" s="144" t="str">
        <f>IF(SP_SUL!Z782="","*",SP_SUL!Z782)</f>
        <v>*</v>
      </c>
      <c r="D778" s="138" t="str">
        <f>IF(SP_SUL!S782="","*",SP_SUL!S782)</f>
        <v>SP SUL</v>
      </c>
      <c r="E778" s="138" t="str">
        <f>IF(SP_SUL!T782="","*",SP_SUL!T782)</f>
        <v>ZBV-ZKE</v>
      </c>
      <c r="F778" s="143">
        <f>IF(SP_SUL!B782="","*",SP_SUL!B782)</f>
        <v>46083</v>
      </c>
      <c r="G778" s="143" t="str">
        <f>IF(SP_SUL!D782="","*",SP_SUL!D782)</f>
        <v>W59</v>
      </c>
      <c r="H778" s="143" t="str">
        <f>IF(SP_SUL!F782="","*",SP_SUL!F782)</f>
        <v>PDM - DESCARGA - DORMENTE</v>
      </c>
      <c r="I778" s="143" t="str">
        <f>IF(SP_SUL!H782="","*",SP_SUL!H782)</f>
        <v>ZYU1</v>
      </c>
      <c r="J778" s="143" t="str">
        <f>IF(SP_SUL!I782="","*",SP_SUL!I782)</f>
        <v>ZYU1</v>
      </c>
      <c r="K778" s="138" t="str">
        <f>IF(SP_SUL!M782="","*",SP_SUL!M782)</f>
        <v>ZDY-ZFY</v>
      </c>
      <c r="L778" s="138" t="str">
        <f>IF(SP_SUL!N782="","*",SP_SUL!N782)</f>
        <v>189ZFY</v>
      </c>
      <c r="M778" s="139">
        <f>IF(SP_SUL!J782="","*",SP_SUL!J782)</f>
        <v>56</v>
      </c>
      <c r="N778" s="142">
        <f>IF(SP_SUL!K782="","*",SP_SUL!K782)</f>
        <v>190</v>
      </c>
      <c r="O778" s="142" t="str">
        <f>IF(SP_SUL!L782="","*",SP_SUL!L782)</f>
        <v>-</v>
      </c>
      <c r="P778" s="141">
        <f>IF(SP_SUL!O782="","*",SP_SUL!O782)</f>
        <v>0.375</v>
      </c>
      <c r="Q778" s="141">
        <f>IF(SP_SUL!P782="","*",SP_SUL!P782)</f>
        <v>4.1666666666666664E-2</v>
      </c>
      <c r="R778" s="143" t="str">
        <f>IF(SP_SUL!Q782="","*",CONCATENATE(SP_SUL!Q782," ",SP_SUL!R782))</f>
        <v>100 Nº DE DORMENTES</v>
      </c>
      <c r="S778" s="143" t="str">
        <f>IF(SP_SUL!V782="","*",SP_SUL!V782)</f>
        <v>Henrique</v>
      </c>
      <c r="T778" s="143" t="str">
        <f>IF(SP_SUL!W782="","*",SP_SUL!W782)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IF(SP_SUL!Y783="","*",SP_SUL!Y783)</f>
        <v>*</v>
      </c>
      <c r="B779" s="144" t="str">
        <f>IF(SP_SUL!X783="","*",SP_SUL!X783)</f>
        <v>Oportunidade</v>
      </c>
      <c r="C779" s="144" t="str">
        <f>IF(SP_SUL!Z783="","*",SP_SUL!Z783)</f>
        <v>*</v>
      </c>
      <c r="D779" s="138" t="str">
        <f>IF(SP_SUL!S783="","*",SP_SUL!S783)</f>
        <v>SP SUL</v>
      </c>
      <c r="E779" s="138" t="str">
        <f>IF(SP_SUL!T783="","*",SP_SUL!T783)</f>
        <v>ZBV-ZKE</v>
      </c>
      <c r="F779" s="143" t="str">
        <f>IF(SP_SUL!B783="","*",SP_SUL!B783)</f>
        <v>*</v>
      </c>
      <c r="G779" s="143" t="str">
        <f>IF(SP_SUL!D783="","*",SP_SUL!D783)</f>
        <v>ROBSON (TF-701)</v>
      </c>
      <c r="H779" s="143" t="str">
        <f>IF(SP_SUL!F783="","*",SP_SUL!F783)</f>
        <v>PDM - SUBSTITUIÇÃO - DORMENTE</v>
      </c>
      <c r="I779" s="143" t="str">
        <f>IF(SP_SUL!H783="","*",SP_SUL!H783)</f>
        <v>-</v>
      </c>
      <c r="J779" s="143" t="str">
        <f>IF(SP_SUL!I783="","*",SP_SUL!I783)</f>
        <v>-</v>
      </c>
      <c r="K779" s="138" t="str">
        <f>IF(SP_SUL!M783="","*",SP_SUL!M783)</f>
        <v>ZDY-ZFY</v>
      </c>
      <c r="L779" s="138" t="str">
        <f>IF(SP_SUL!N783="","*",SP_SUL!N783)</f>
        <v>189ZFY</v>
      </c>
      <c r="M779" s="139">
        <f>IF(SP_SUL!J783="","*",SP_SUL!J783)</f>
        <v>56</v>
      </c>
      <c r="N779" s="142">
        <f>IF(SP_SUL!K783="","*",SP_SUL!K783)</f>
        <v>190.3</v>
      </c>
      <c r="O779" s="142">
        <f>IF(SP_SUL!L783="","*",SP_SUL!L783)</f>
        <v>190.5</v>
      </c>
      <c r="P779" s="141">
        <f>IF(SP_SUL!O783="","*",SP_SUL!O783)</f>
        <v>0.375</v>
      </c>
      <c r="Q779" s="141">
        <f>IF(SP_SUL!P783="","*",SP_SUL!P783)</f>
        <v>8.3333333333333329E-2</v>
      </c>
      <c r="R779" s="143" t="str">
        <f>IF(SP_SUL!Q783="","*",CONCATENATE(SP_SUL!Q783," ",SP_SUL!R783))</f>
        <v>50 Nº DE DORMENTES</v>
      </c>
      <c r="S779" s="143" t="str">
        <f>IF(SP_SUL!V783="","*",SP_SUL!V783)</f>
        <v>Robson</v>
      </c>
      <c r="T779" s="143" t="str">
        <f>IF(SP_SUL!W783="","*",SP_SUL!W783)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Oportunidade</v>
      </c>
      <c r="C780" s="144" t="str">
        <f>IF(SP_SUL!Z784="","*",SP_SUL!Z784)</f>
        <v>*</v>
      </c>
      <c r="D780" s="138" t="str">
        <f>IF(SP_SUL!S784="","*",SP_SUL!S784)</f>
        <v>SP SUL</v>
      </c>
      <c r="E780" s="138" t="str">
        <f>IF(SP_SUL!T784="","*",SP_SUL!T784)</f>
        <v>ZBV-ZKE</v>
      </c>
      <c r="F780" s="143" t="str">
        <f>IF(SP_SUL!B784="","*",SP_SUL!B784)</f>
        <v>*</v>
      </c>
      <c r="G780" s="143" t="str">
        <f>IF(SP_SUL!D784="","*",SP_SUL!D784)</f>
        <v>JACIANO (TF-674)</v>
      </c>
      <c r="H780" s="143" t="str">
        <f>IF(SP_SUL!F784="","*",SP_SUL!F784)</f>
        <v>PDM - SUBSTITUIÇÃO - DORMENTE</v>
      </c>
      <c r="I780" s="143" t="str">
        <f>IF(SP_SUL!H784="","*",SP_SUL!H784)</f>
        <v>-</v>
      </c>
      <c r="J780" s="143" t="str">
        <f>IF(SP_SUL!I784="","*",SP_SUL!I784)</f>
        <v>-</v>
      </c>
      <c r="K780" s="138" t="str">
        <f>IF(SP_SUL!M784="","*",SP_SUL!M784)</f>
        <v>ZDY-ZFY</v>
      </c>
      <c r="L780" s="138" t="str">
        <f>IF(SP_SUL!N784="","*",SP_SUL!N784)</f>
        <v>189ZFY</v>
      </c>
      <c r="M780" s="139">
        <f>IF(SP_SUL!J784="","*",SP_SUL!J784)</f>
        <v>56</v>
      </c>
      <c r="N780" s="142">
        <f>IF(SP_SUL!K784="","*",SP_SUL!K784)</f>
        <v>190.3</v>
      </c>
      <c r="O780" s="142">
        <f>IF(SP_SUL!L784="","*",SP_SUL!L784)</f>
        <v>190.5</v>
      </c>
      <c r="P780" s="141">
        <f>IF(SP_SUL!O784="","*",SP_SUL!O784)</f>
        <v>0.375</v>
      </c>
      <c r="Q780" s="141">
        <f>IF(SP_SUL!P784="","*",SP_SUL!P784)</f>
        <v>8.3333333333333329E-2</v>
      </c>
      <c r="R780" s="143" t="str">
        <f>IF(SP_SUL!Q784="","*",CONCATENATE(SP_SUL!Q784," ",SP_SUL!R784))</f>
        <v>50 Nº DE DORMENTES</v>
      </c>
      <c r="S780" s="143" t="str">
        <f>IF(SP_SUL!V784="","*",SP_SUL!V784)</f>
        <v>Josenilton</v>
      </c>
      <c r="T780" s="143" t="str">
        <f>IF(SP_SUL!W784="","*",SP_SUL!W784)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Oportunidade</v>
      </c>
      <c r="C781" s="144" t="str">
        <f>IF(SP_SUL!Z785="","*",SP_SUL!Z785)</f>
        <v>*</v>
      </c>
      <c r="D781" s="138" t="str">
        <f>IF(SP_SUL!S785="","*",SP_SUL!S785)</f>
        <v>SP SUL</v>
      </c>
      <c r="E781" s="138" t="str">
        <f>IF(SP_SUL!T785="","*",SP_SUL!T785)</f>
        <v>ZKE-ZEV</v>
      </c>
      <c r="F781" s="143">
        <f>IF(SP_SUL!B785="","*",SP_SUL!B785)</f>
        <v>46083</v>
      </c>
      <c r="G781" s="143" t="str">
        <f>IF(SP_SUL!D785="","*",SP_SUL!D785)</f>
        <v>CLEBISON (TP-728)</v>
      </c>
      <c r="H781" s="143" t="str">
        <f>IF(SP_SUL!F785="","*",SP_SUL!F785)</f>
        <v>PDM - SOLDA</v>
      </c>
      <c r="I781" s="143" t="str">
        <f>IF(SP_SUL!H785="","*",SP_SUL!H785)</f>
        <v>-</v>
      </c>
      <c r="J781" s="143" t="str">
        <f>IF(SP_SUL!I785="","*",SP_SUL!I785)</f>
        <v>-</v>
      </c>
      <c r="K781" s="138" t="str">
        <f>IF(SP_SUL!M785="","*",SP_SUL!M785)</f>
        <v>ZWW-ZKW</v>
      </c>
      <c r="L781" s="138" t="str">
        <f>IF(SP_SUL!N785="","*",SP_SUL!N785)</f>
        <v>K93K912</v>
      </c>
      <c r="M781" s="139">
        <f>IF(SP_SUL!J785="","*",SP_SUL!J785)</f>
        <v>55</v>
      </c>
      <c r="N781" s="142">
        <f>IF(SP_SUL!K785="","*",SP_SUL!K785)</f>
        <v>91.15</v>
      </c>
      <c r="O781" s="142">
        <f>IF(SP_SUL!L785="","*",SP_SUL!L785)</f>
        <v>91.516999999999996</v>
      </c>
      <c r="P781" s="141">
        <f>IF(SP_SUL!O785="","*",SP_SUL!O785)</f>
        <v>0.375</v>
      </c>
      <c r="Q781" s="141">
        <f>IF(SP_SUL!P785="","*",SP_SUL!P785)</f>
        <v>6.25E-2</v>
      </c>
      <c r="R781" s="143" t="str">
        <f>IF(SP_SUL!Q785="","*",CONCATENATE(SP_SUL!Q785," ",SP_SUL!R785))</f>
        <v>1 Nº DE SOLDA</v>
      </c>
      <c r="S781" s="143" t="str">
        <f>IF(SP_SUL!V785="","*",SP_SUL!V785)</f>
        <v xml:space="preserve">Felipe </v>
      </c>
      <c r="T781" s="143" t="str">
        <f>IF(SP_SUL!W785="","*",SP_SUL!W785)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Oportunidade</v>
      </c>
      <c r="C782" s="144" t="str">
        <f>IF(SP_SUL!Z786="","*",SP_SUL!Z786)</f>
        <v>*</v>
      </c>
      <c r="D782" s="138" t="str">
        <f>IF(SP_SUL!S786="","*",SP_SUL!S786)</f>
        <v>SP SUL</v>
      </c>
      <c r="E782" s="138" t="str">
        <f>IF(SP_SUL!T786="","*",SP_SUL!T786)</f>
        <v>ZKE-ZEV</v>
      </c>
      <c r="F782" s="143">
        <f>IF(SP_SUL!B786="","*",SP_SUL!B786)</f>
        <v>46083</v>
      </c>
      <c r="G782" s="143" t="str">
        <f>IF(SP_SUL!D786="","*",SP_SUL!D786)</f>
        <v>ISMAEL(TP-726)</v>
      </c>
      <c r="H782" s="143" t="str">
        <f>IF(SP_SUL!F786="","*",SP_SUL!F786)</f>
        <v>PDM - SOLDA</v>
      </c>
      <c r="I782" s="143" t="str">
        <f>IF(SP_SUL!H786="","*",SP_SUL!H786)</f>
        <v>-</v>
      </c>
      <c r="J782" s="143" t="str">
        <f>IF(SP_SUL!I786="","*",SP_SUL!I786)</f>
        <v>-</v>
      </c>
      <c r="K782" s="138" t="str">
        <f>IF(SP_SUL!M786="","*",SP_SUL!M786)</f>
        <v>ZWW-ZKW</v>
      </c>
      <c r="L782" s="138" t="str">
        <f>IF(SP_SUL!N786="","*",SP_SUL!N786)</f>
        <v>K93K912</v>
      </c>
      <c r="M782" s="139">
        <f>IF(SP_SUL!J786="","*",SP_SUL!J786)</f>
        <v>55</v>
      </c>
      <c r="N782" s="142">
        <f>IF(SP_SUL!K786="","*",SP_SUL!K786)</f>
        <v>91.15</v>
      </c>
      <c r="O782" s="142">
        <f>IF(SP_SUL!L786="","*",SP_SUL!L786)</f>
        <v>91.516999999999996</v>
      </c>
      <c r="P782" s="141">
        <f>IF(SP_SUL!O786="","*",SP_SUL!O786)</f>
        <v>0.375</v>
      </c>
      <c r="Q782" s="141">
        <f>IF(SP_SUL!P786="","*",SP_SUL!P786)</f>
        <v>6.25E-2</v>
      </c>
      <c r="R782" s="143" t="str">
        <f>IF(SP_SUL!Q786="","*",CONCATENATE(SP_SUL!Q786," ",SP_SUL!R786))</f>
        <v>1 Nº DE SOLDA</v>
      </c>
      <c r="S782" s="143" t="str">
        <f>IF(SP_SUL!V786="","*",SP_SUL!V786)</f>
        <v xml:space="preserve">Felipe </v>
      </c>
      <c r="T782" s="143" t="str">
        <f>IF(SP_SUL!W786="","*",SP_SUL!W786)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Oportunidade</v>
      </c>
      <c r="C783" s="144" t="str">
        <f>IF(SP_SUL!Z787="","*",SP_SUL!Z787)</f>
        <v>*</v>
      </c>
      <c r="D783" s="138" t="str">
        <f>IF(SP_SUL!S787="","*",SP_SUL!S787)</f>
        <v>SP SUL</v>
      </c>
      <c r="E783" s="138" t="str">
        <f>IF(SP_SUL!T787="","*",SP_SUL!T787)</f>
        <v>ZKE-ZEV</v>
      </c>
      <c r="F783" s="143">
        <f>IF(SP_SUL!B787="","*",SP_SUL!B787)</f>
        <v>46083</v>
      </c>
      <c r="G783" s="143" t="str">
        <f>IF(SP_SUL!D787="","*",SP_SUL!D787)</f>
        <v>E17</v>
      </c>
      <c r="H783" s="143" t="str">
        <f>IF(SP_SUL!F787="","*",SP_SUL!F787)</f>
        <v>CAMINHÃO DE SOLDA</v>
      </c>
      <c r="I783" s="143" t="str">
        <f>IF(SP_SUL!H787="","*",SP_SUL!H787)</f>
        <v>102ZKW2</v>
      </c>
      <c r="J783" s="143" t="str">
        <f>IF(SP_SUL!I787="","*",SP_SUL!I787)</f>
        <v>102ZKW2</v>
      </c>
      <c r="K783" s="138" t="str">
        <f>IF(SP_SUL!M787="","*",SP_SUL!M787)</f>
        <v>ZKW-ZLU</v>
      </c>
      <c r="L783" s="138" t="str">
        <f>IF(SP_SUL!N787="","*",SP_SUL!N787)</f>
        <v>102ZKW2</v>
      </c>
      <c r="M783" s="139">
        <f>IF(SP_SUL!J787="","*",SP_SUL!J787)</f>
        <v>55</v>
      </c>
      <c r="N783" s="142">
        <f>IF(SP_SUL!K787="","*",SP_SUL!K787)</f>
        <v>100.3</v>
      </c>
      <c r="O783" s="142" t="str">
        <f>IF(SP_SUL!L787="","*",SP_SUL!L787)</f>
        <v>-</v>
      </c>
      <c r="P783" s="141">
        <f>IF(SP_SUL!O787="","*",SP_SUL!O787)</f>
        <v>0.38194444444444442</v>
      </c>
      <c r="Q783" s="141">
        <f>IF(SP_SUL!P787="","*",SP_SUL!P787)</f>
        <v>0.125</v>
      </c>
      <c r="R783" s="143" t="str">
        <f>IF(SP_SUL!Q787="","*",CONCATENATE(SP_SUL!Q787," ",SP_SUL!R787))</f>
        <v>2 Nº DE SOLDA</v>
      </c>
      <c r="S783" s="143" t="str">
        <f>IF(SP_SUL!V787="","*",SP_SUL!V787)</f>
        <v xml:space="preserve">Higor </v>
      </c>
      <c r="T783" s="143" t="str">
        <f>IF(SP_SUL!W787="","*",SP_SUL!W787)</f>
        <v>Caminhão de solda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Oportunidade</v>
      </c>
      <c r="C784" s="144" t="str">
        <f>IF(SP_SUL!Z788="","*",SP_SUL!Z788)</f>
        <v>*</v>
      </c>
      <c r="D784" s="138" t="str">
        <f>IF(SP_SUL!S788="","*",SP_SUL!S788)</f>
        <v>SP SUL</v>
      </c>
      <c r="E784" s="138" t="str">
        <f>IF(SP_SUL!T788="","*",SP_SUL!T788)</f>
        <v>ZKE-ZEV</v>
      </c>
      <c r="F784" s="143">
        <f>IF(SP_SUL!B788="","*",SP_SUL!B788)</f>
        <v>46083</v>
      </c>
      <c r="G784" s="143" t="str">
        <f>IF(SP_SUL!D788="","*",SP_SUL!D788)</f>
        <v>DIEGO (TP-681)</v>
      </c>
      <c r="H784" s="143" t="str">
        <f>IF(SP_SUL!F788="","*",SP_SUL!F788)</f>
        <v>PDM - SUBSTITUIÇÃO - TRILHO</v>
      </c>
      <c r="I784" s="143" t="str">
        <f>IF(SP_SUL!H788="","*",SP_SUL!H788)</f>
        <v>-</v>
      </c>
      <c r="J784" s="143" t="str">
        <f>IF(SP_SUL!I788="","*",SP_SUL!I788)</f>
        <v>-</v>
      </c>
      <c r="K784" s="138" t="str">
        <f>IF(SP_SUL!M788="","*",SP_SUL!M788)</f>
        <v>ZWI-ZEM</v>
      </c>
      <c r="L784" s="138" t="str">
        <f>IF(SP_SUL!N788="","*",SP_SUL!N788)</f>
        <v>130ZYQ2</v>
      </c>
      <c r="M784" s="139">
        <f>IF(SP_SUL!J788="","*",SP_SUL!J788)</f>
        <v>55</v>
      </c>
      <c r="N784" s="142">
        <f>IF(SP_SUL!K788="","*",SP_SUL!K788)</f>
        <v>129.9</v>
      </c>
      <c r="O784" s="142" t="str">
        <f>IF(SP_SUL!L788="","*",SP_SUL!L788)</f>
        <v>-</v>
      </c>
      <c r="P784" s="141">
        <f>IF(SP_SUL!O788="","*",SP_SUL!O788)</f>
        <v>0.41666666666666669</v>
      </c>
      <c r="Q784" s="141">
        <f>IF(SP_SUL!P788="","*",SP_SUL!P788)</f>
        <v>8.3333333333333329E-2</v>
      </c>
      <c r="R784" s="143" t="str">
        <f>IF(SP_SUL!Q788="","*",CONCATENATE(SP_SUL!Q788," ",SP_SUL!R788))</f>
        <v>312 M</v>
      </c>
      <c r="S784" s="143" t="str">
        <f>IF(SP_SUL!V788="","*",SP_SUL!V788)</f>
        <v xml:space="preserve">Felipe </v>
      </c>
      <c r="T784" s="143" t="str">
        <f>IF(SP_SUL!W788="","*",SP_SUL!W788)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Oportunidade</v>
      </c>
      <c r="C785" s="144" t="str">
        <f>IF(SP_SUL!Z789="","*",SP_SUL!Z789)</f>
        <v>*</v>
      </c>
      <c r="D785" s="138" t="str">
        <f>IF(SP_SUL!S789="","*",SP_SUL!S789)</f>
        <v>SP SUL</v>
      </c>
      <c r="E785" s="138" t="str">
        <f>IF(SP_SUL!T789="","*",SP_SUL!T789)</f>
        <v>ZKE-ZEV</v>
      </c>
      <c r="F785" s="143">
        <f>IF(SP_SUL!B789="","*",SP_SUL!B789)</f>
        <v>46083</v>
      </c>
      <c r="G785" s="143" t="str">
        <f>IF(SP_SUL!D789="","*",SP_SUL!D789)</f>
        <v>W60</v>
      </c>
      <c r="H785" s="143" t="str">
        <f>IF(SP_SUL!F789="","*",SP_SUL!F789)</f>
        <v>RECOLHIMENTO DE DORMENTE</v>
      </c>
      <c r="I785" s="143" t="str">
        <f>IF(SP_SUL!H789="","*",SP_SUL!H789)</f>
        <v>ZEM130-2</v>
      </c>
      <c r="J785" s="143" t="str">
        <f>IF(SP_SUL!I789="","*",SP_SUL!I789)</f>
        <v>ZEM130-2</v>
      </c>
      <c r="K785" s="138" t="str">
        <f>IF(SP_SUL!M789="","*",SP_SUL!M789)</f>
        <v>ZEJ</v>
      </c>
      <c r="L785" s="138" t="str">
        <f>IF(SP_SUL!N789="","*",SP_SUL!N789)</f>
        <v>ZEJ1</v>
      </c>
      <c r="M785" s="139">
        <f>IF(SP_SUL!J789="","*",SP_SUL!J789)</f>
        <v>48</v>
      </c>
      <c r="N785" s="142">
        <f>IF(SP_SUL!K789="","*",SP_SUL!K789)</f>
        <v>145.9</v>
      </c>
      <c r="O785" s="142">
        <f>IF(SP_SUL!L789="","*",SP_SUL!L789)</f>
        <v>151.6</v>
      </c>
      <c r="P785" s="141">
        <f>IF(SP_SUL!O789="","*",SP_SUL!O789)</f>
        <v>0.33333333333333331</v>
      </c>
      <c r="Q785" s="141">
        <f>IF(SP_SUL!P789="","*",SP_SUL!P789)</f>
        <v>6.25E-2</v>
      </c>
      <c r="R785" s="143" t="str">
        <f>IF(SP_SUL!Q789="","*",CONCATENATE(SP_SUL!Q789," ",SP_SUL!R789))</f>
        <v>100 Nº DE PEÇAS</v>
      </c>
      <c r="S785" s="143" t="str">
        <f>IF(SP_SUL!V789="","*",SP_SUL!V789)</f>
        <v xml:space="preserve">felipe </v>
      </c>
      <c r="T785" s="143" t="str">
        <f>IF(SP_SUL!W789="","*",SP_SUL!W789)</f>
        <v>Recolhimento de dormente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Oportunidade</v>
      </c>
      <c r="C787" s="144" t="str">
        <f>IF(SP_SUL!Z791="","*",SP_SUL!Z791)</f>
        <v>*</v>
      </c>
      <c r="D787" s="138" t="str">
        <f>IF(SP_SUL!S791="","*",SP_SUL!S791)</f>
        <v>SP SUL</v>
      </c>
      <c r="E787" s="138" t="str">
        <f>IF(SP_SUL!T791="","*",SP_SUL!T791)</f>
        <v>ZKE-ZEV</v>
      </c>
      <c r="F787" s="143">
        <f>IF(SP_SUL!B791="","*",SP_SUL!B791)</f>
        <v>46083</v>
      </c>
      <c r="G787" s="143" t="str">
        <f>IF(SP_SUL!D791="","*",SP_SUL!D791)</f>
        <v>MATEUS (TP-809)</v>
      </c>
      <c r="H787" s="143" t="str">
        <f>IF(SP_SUL!F791="","*",SP_SUL!F791)</f>
        <v>MODERNIZAÇÃO - SOLDA</v>
      </c>
      <c r="I787" s="143" t="str">
        <f>IF(SP_SUL!H791="","*",SP_SUL!H791)</f>
        <v>-</v>
      </c>
      <c r="J787" s="143" t="str">
        <f>IF(SP_SUL!I791="","*",SP_SUL!I791)</f>
        <v>*</v>
      </c>
      <c r="K787" s="138" t="str">
        <f>IF(SP_SUL!M791="","*",SP_SUL!M791)</f>
        <v>ZRB-ZEV</v>
      </c>
      <c r="L787" s="138">
        <f>IF(SP_SUL!N791="","*",SP_SUL!N791)</f>
        <v>1561551</v>
      </c>
      <c r="M787" s="139">
        <f>IF(SP_SUL!J791="","*",SP_SUL!J791)</f>
        <v>48</v>
      </c>
      <c r="N787" s="142">
        <f>IF(SP_SUL!K791="","*",SP_SUL!K791)</f>
        <v>155.96</v>
      </c>
      <c r="O787" s="142" t="str">
        <f>IF(SP_SUL!L791="","*",SP_SUL!L791)</f>
        <v>-</v>
      </c>
      <c r="P787" s="141">
        <f>IF(SP_SUL!O791="","*",SP_SUL!O791)</f>
        <v>0.35416666666666669</v>
      </c>
      <c r="Q787" s="141">
        <f>IF(SP_SUL!P791="","*",SP_SUL!P791)</f>
        <v>6.9444444444444448E-2</v>
      </c>
      <c r="R787" s="143" t="str">
        <f>IF(SP_SUL!Q791="","*",CONCATENATE(SP_SUL!Q791," ",SP_SUL!R791))</f>
        <v>1 Nº DE SOLDA</v>
      </c>
      <c r="S787" s="143" t="str">
        <f>IF(SP_SUL!V791="","*",SP_SUL!V791)</f>
        <v>Alisson</v>
      </c>
      <c r="T787" s="143" t="str">
        <f>IF(SP_SUL!W791="","*",SP_SUL!W791)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Oportunidade</v>
      </c>
      <c r="C788" s="144" t="str">
        <f>IF(SP_SUL!Z792="","*",SP_SUL!Z792)</f>
        <v>*</v>
      </c>
      <c r="D788" s="138" t="str">
        <f>IF(SP_SUL!S792="","*",SP_SUL!S792)</f>
        <v>SP SUL</v>
      </c>
      <c r="E788" s="138" t="str">
        <f>IF(SP_SUL!T792="","*",SP_SUL!T792)</f>
        <v>ZKE-ZEV</v>
      </c>
      <c r="F788" s="143">
        <f>IF(SP_SUL!B792="","*",SP_SUL!B792)</f>
        <v>46083</v>
      </c>
      <c r="G788" s="143" t="str">
        <f>IF(SP_SUL!D792="","*",SP_SUL!D792)</f>
        <v>WALTER (TP-810)</v>
      </c>
      <c r="H788" s="143" t="str">
        <f>IF(SP_SUL!F792="","*",SP_SUL!F792)</f>
        <v>MODERNIZAÇÃO - SOLDA</v>
      </c>
      <c r="I788" s="143" t="str">
        <f>IF(SP_SUL!H792="","*",SP_SUL!H792)</f>
        <v>-</v>
      </c>
      <c r="J788" s="143" t="str">
        <f>IF(SP_SUL!I792="","*",SP_SUL!I792)</f>
        <v>-</v>
      </c>
      <c r="K788" s="138" t="str">
        <f>IF(SP_SUL!M792="","*",SP_SUL!M792)</f>
        <v>ZRB-ZEV</v>
      </c>
      <c r="L788" s="138">
        <f>IF(SP_SUL!N792="","*",SP_SUL!N792)</f>
        <v>1561551</v>
      </c>
      <c r="M788" s="139">
        <f>IF(SP_SUL!J792="","*",SP_SUL!J792)</f>
        <v>48</v>
      </c>
      <c r="N788" s="142">
        <f>IF(SP_SUL!K792="","*",SP_SUL!K792)</f>
        <v>155.36799999999999</v>
      </c>
      <c r="O788" s="142" t="str">
        <f>IF(SP_SUL!L792="","*",SP_SUL!L792)</f>
        <v>-</v>
      </c>
      <c r="P788" s="141">
        <f>IF(SP_SUL!O792="","*",SP_SUL!O792)</f>
        <v>0.35416666666666669</v>
      </c>
      <c r="Q788" s="141">
        <f>IF(SP_SUL!P792="","*",SP_SUL!P792)</f>
        <v>6.9444444444444448E-2</v>
      </c>
      <c r="R788" s="143" t="str">
        <f>IF(SP_SUL!Q792="","*",CONCATENATE(SP_SUL!Q792," ",SP_SUL!R792))</f>
        <v>1 Nº DE SOLDA</v>
      </c>
      <c r="S788" s="143" t="str">
        <f>IF(SP_SUL!V792="","*",SP_SUL!V792)</f>
        <v>Alisson</v>
      </c>
      <c r="T788" s="143" t="str">
        <f>IF(SP_SUL!W792="","*",SP_SUL!W792)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Oportunidade</v>
      </c>
      <c r="C789" s="144" t="str">
        <f>IF(SP_SUL!Z793="","*",SP_SUL!Z793)</f>
        <v>*</v>
      </c>
      <c r="D789" s="138" t="str">
        <f>IF(SP_SUL!S793="","*",SP_SUL!S793)</f>
        <v>SP SUL</v>
      </c>
      <c r="E789" s="138" t="str">
        <f>IF(SP_SUL!T793="","*",SP_SUL!T793)</f>
        <v>ZKE-ZEV</v>
      </c>
      <c r="F789" s="143">
        <f>IF(SP_SUL!B793="","*",SP_SUL!B793)</f>
        <v>46083</v>
      </c>
      <c r="G789" s="143" t="str">
        <f>IF(SP_SUL!D793="","*",SP_SUL!D793)</f>
        <v>ADENISON (TP-810)</v>
      </c>
      <c r="H789" s="143" t="str">
        <f>IF(SP_SUL!F793="","*",SP_SUL!F793)</f>
        <v>MODERNIZAÇÃO - SOLDA</v>
      </c>
      <c r="I789" s="143" t="str">
        <f>IF(SP_SUL!H793="","*",SP_SUL!H793)</f>
        <v>-</v>
      </c>
      <c r="J789" s="143" t="str">
        <f>IF(SP_SUL!I793="","*",SP_SUL!I793)</f>
        <v>-</v>
      </c>
      <c r="K789" s="138" t="str">
        <f>IF(SP_SUL!M793="","*",SP_SUL!M793)</f>
        <v>ZRB-ZEV</v>
      </c>
      <c r="L789" s="138">
        <f>IF(SP_SUL!N793="","*",SP_SUL!N793)</f>
        <v>1561551</v>
      </c>
      <c r="M789" s="139">
        <f>IF(SP_SUL!J793="","*",SP_SUL!J793)</f>
        <v>48</v>
      </c>
      <c r="N789" s="142">
        <f>IF(SP_SUL!K793="","*",SP_SUL!K793)</f>
        <v>155.37899999999999</v>
      </c>
      <c r="O789" s="142" t="str">
        <f>IF(SP_SUL!L793="","*",SP_SUL!L793)</f>
        <v>-</v>
      </c>
      <c r="P789" s="141">
        <f>IF(SP_SUL!O793="","*",SP_SUL!O793)</f>
        <v>0.35416666666666669</v>
      </c>
      <c r="Q789" s="141">
        <f>IF(SP_SUL!P793="","*",SP_SUL!P793)</f>
        <v>6.9444444444444448E-2</v>
      </c>
      <c r="R789" s="143" t="str">
        <f>IF(SP_SUL!Q793="","*",CONCATENATE(SP_SUL!Q793," ",SP_SUL!R793))</f>
        <v>1 Nº DE SOLDA</v>
      </c>
      <c r="S789" s="143" t="str">
        <f>IF(SP_SUL!V793="","*",SP_SUL!V793)</f>
        <v>Alisson</v>
      </c>
      <c r="T789" s="143" t="str">
        <f>IF(SP_SUL!W793="","*",SP_SUL!W793)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Oportunidade</v>
      </c>
      <c r="C790" s="144" t="str">
        <f>IF(SP_SUL!Z794="","*",SP_SUL!Z794)</f>
        <v>*</v>
      </c>
      <c r="D790" s="138" t="str">
        <f>IF(SP_SUL!S794="","*",SP_SUL!S794)</f>
        <v>SP SUL</v>
      </c>
      <c r="E790" s="138" t="str">
        <f>IF(SP_SUL!T794="","*",SP_SUL!T794)</f>
        <v>ZKE-ZEV</v>
      </c>
      <c r="F790" s="143">
        <f>IF(SP_SUL!B794="","*",SP_SUL!B794)</f>
        <v>46083</v>
      </c>
      <c r="G790" s="143" t="str">
        <f>IF(SP_SUL!D794="","*",SP_SUL!D794)</f>
        <v>CAIQUE (TMA-677)</v>
      </c>
      <c r="H790" s="143" t="str">
        <f>IF(SP_SUL!F794="","*",SP_SUL!F794)</f>
        <v>MODERNIZAÇÃO - SOLDA</v>
      </c>
      <c r="I790" s="143" t="str">
        <f>IF(SP_SUL!H794="","*",SP_SUL!H794)</f>
        <v>-</v>
      </c>
      <c r="J790" s="143" t="str">
        <f>IF(SP_SUL!I794="","*",SP_SUL!I794)</f>
        <v>-</v>
      </c>
      <c r="K790" s="138" t="str">
        <f>IF(SP_SUL!M794="","*",SP_SUL!M794)</f>
        <v>ZRB-ZEV</v>
      </c>
      <c r="L790" s="138">
        <f>IF(SP_SUL!N794="","*",SP_SUL!N794)</f>
        <v>1561551</v>
      </c>
      <c r="M790" s="139">
        <f>IF(SP_SUL!J794="","*",SP_SUL!J794)</f>
        <v>48</v>
      </c>
      <c r="N790" s="142">
        <f>IF(SP_SUL!K794="","*",SP_SUL!K794)</f>
        <v>155.59200000000001</v>
      </c>
      <c r="O790" s="142" t="str">
        <f>IF(SP_SUL!L794="","*",SP_SUL!L794)</f>
        <v>-</v>
      </c>
      <c r="P790" s="141">
        <f>IF(SP_SUL!O794="","*",SP_SUL!O794)</f>
        <v>0.35416666666666669</v>
      </c>
      <c r="Q790" s="141">
        <f>IF(SP_SUL!P794="","*",SP_SUL!P794)</f>
        <v>6.25E-2</v>
      </c>
      <c r="R790" s="143" t="str">
        <f>IF(SP_SUL!Q794="","*",CONCATENATE(SP_SUL!Q794," ",SP_SUL!R794))</f>
        <v>1 Nº DE SOLDA</v>
      </c>
      <c r="S790" s="143" t="str">
        <f>IF(SP_SUL!V794="","*",SP_SUL!V794)</f>
        <v>Alisson</v>
      </c>
      <c r="T790" s="143" t="str">
        <f>IF(SP_SUL!W794="","*",SP_SUL!W794)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Oportunidade</v>
      </c>
      <c r="C793" s="144" t="str">
        <f>IF(SP_SUL!Z797="","*",SP_SUL!Z797)</f>
        <v>*</v>
      </c>
      <c r="D793" s="138" t="str">
        <f>IF(SP_SUL!S797="","*",SP_SUL!S797)</f>
        <v>SP SUL</v>
      </c>
      <c r="E793" s="138" t="str">
        <f>IF(SP_SUL!T797="","*",SP_SUL!T797)</f>
        <v>ZEV-ZPT</v>
      </c>
      <c r="F793" s="143">
        <f>IF(SP_SUL!B797="","*",SP_SUL!B797)</f>
        <v>46083</v>
      </c>
      <c r="G793" s="143" t="str">
        <f>IF(SP_SUL!D797="","*",SP_SUL!D797)</f>
        <v xml:space="preserve">TURMA FIXA VIA </v>
      </c>
      <c r="H793" s="143" t="str">
        <f>IF(SP_SUL!F797="","*",SP_SUL!F797)</f>
        <v>MODERNIZAÇÃO - SOLDA</v>
      </c>
      <c r="I793" s="143" t="str">
        <f>IF(SP_SUL!H797="","*",SP_SUL!H797)</f>
        <v>-</v>
      </c>
      <c r="J793" s="143" t="str">
        <f>IF(SP_SUL!I797="","*",SP_SUL!I797)</f>
        <v>-</v>
      </c>
      <c r="K793" s="138" t="str">
        <f>IF(SP_SUL!M797="","*",SP_SUL!M797)</f>
        <v>ZEZ-ZXW</v>
      </c>
      <c r="L793" s="138" t="str">
        <f>IF(SP_SUL!N797="","*",SP_SUL!N797)</f>
        <v>ZXWK792</v>
      </c>
      <c r="M793" s="139">
        <f>IF(SP_SUL!J797="","*",SP_SUL!J797)</f>
        <v>92</v>
      </c>
      <c r="N793" s="142">
        <f>IF(SP_SUL!K797="","*",SP_SUL!K797)</f>
        <v>79.58</v>
      </c>
      <c r="O793" s="142" t="str">
        <f>IF(SP_SUL!L797="","*",SP_SUL!L797)</f>
        <v>-</v>
      </c>
      <c r="P793" s="141">
        <f>IF(SP_SUL!O797="","*",SP_SUL!O797)</f>
        <v>0.33333333333333331</v>
      </c>
      <c r="Q793" s="141">
        <f>IF(SP_SUL!P797="","*",SP_SUL!P797)</f>
        <v>6.25E-2</v>
      </c>
      <c r="R793" s="143" t="str">
        <f>IF(SP_SUL!Q797="","*",CONCATENATE(SP_SUL!Q797," ",SP_SUL!R797))</f>
        <v>1 Nº DE SOLDA</v>
      </c>
      <c r="S793" s="143" t="str">
        <f>IF(SP_SUL!V797="","*",SP_SUL!V797)</f>
        <v>Augusto</v>
      </c>
      <c r="T793" s="143" t="str">
        <f>IF(SP_SUL!W797="","*",SP_SUL!W797)</f>
        <v xml:space="preserve">Execução de solda - Condicionado a temperatura 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Contrato</v>
      </c>
      <c r="C794" s="144" t="str">
        <f>IF(SP_SUL!Z798="","*",SP_SUL!Z798)</f>
        <v>*</v>
      </c>
      <c r="D794" s="138" t="str">
        <f>IF(SP_SUL!S798="","*",SP_SUL!S798)</f>
        <v>SP SUL</v>
      </c>
      <c r="E794" s="138" t="str">
        <f>IF(SP_SUL!T798="","*",SP_SUL!T798)</f>
        <v>ZEV-ZPT</v>
      </c>
      <c r="F794" s="143">
        <f>IF(SP_SUL!B798="","*",SP_SUL!B798)</f>
        <v>46083</v>
      </c>
      <c r="G794" s="143" t="str">
        <f>IF(SP_SUL!D798="","*",SP_SUL!D798)</f>
        <v>W61</v>
      </c>
      <c r="H794" s="143" t="str">
        <f>IF(SP_SUL!F798="","*",SP_SUL!F798)</f>
        <v>DESLOCAMENTO</v>
      </c>
      <c r="I794" s="143" t="str">
        <f>IF(SP_SUL!H798="","*",SP_SUL!H798)</f>
        <v>K67ZEV2</v>
      </c>
      <c r="J794" s="143" t="str">
        <f>IF(SP_SUL!I798="","*",SP_SUL!I798)</f>
        <v>K67ZEV2</v>
      </c>
      <c r="K794" s="138" t="str">
        <f>IF(SP_SUL!M798="","*",SP_SUL!M798)</f>
        <v>ZXW-ZGP</v>
      </c>
      <c r="L794" s="138" t="str">
        <f>IF(SP_SUL!N798="","*",SP_SUL!N798)</f>
        <v>K84ZXW2</v>
      </c>
      <c r="M794" s="139">
        <f>IF(SP_SUL!J798="","*",SP_SUL!J798)</f>
        <v>92</v>
      </c>
      <c r="N794" s="142">
        <f>IF(SP_SUL!K798="","*",SP_SUL!K798)</f>
        <v>83.7</v>
      </c>
      <c r="O794" s="142" t="str">
        <f>IF(SP_SUL!L798="","*",SP_SUL!L798)</f>
        <v>-</v>
      </c>
      <c r="P794" s="141">
        <f>IF(SP_SUL!O798="","*",SP_SUL!O798)</f>
        <v>0.33333333333333331</v>
      </c>
      <c r="Q794" s="141">
        <f>IF(SP_SUL!P798="","*",SP_SUL!P798)</f>
        <v>4.1666666666666664E-2</v>
      </c>
      <c r="R794" s="143" t="str">
        <f>IF(SP_SUL!Q798="","*",CONCATENATE(SP_SUL!Q798," ",SP_SUL!R798))</f>
        <v>1 BINÁRIO</v>
      </c>
      <c r="S794" s="143" t="str">
        <f>IF(SP_SUL!V798="","*",SP_SUL!V798)</f>
        <v>Moises</v>
      </c>
      <c r="T794" s="143" t="str">
        <f>IF(SP_SUL!W798="","*",SP_SUL!W798)</f>
        <v>Deslocamento das turmas (Gira no travessão do km92)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Contrato</v>
      </c>
      <c r="C795" s="144" t="str">
        <f>IF(SP_SUL!Z799="","*",SP_SUL!Z799)</f>
        <v>*</v>
      </c>
      <c r="D795" s="138" t="str">
        <f>IF(SP_SUL!S799="","*",SP_SUL!S799)</f>
        <v>SP SUL</v>
      </c>
      <c r="E795" s="138" t="str">
        <f>IF(SP_SUL!T799="","*",SP_SUL!T799)</f>
        <v>ZEV-ZPT</v>
      </c>
      <c r="F795" s="143">
        <f>IF(SP_SUL!B799="","*",SP_SUL!B799)</f>
        <v>46083</v>
      </c>
      <c r="G795" s="143" t="str">
        <f>IF(SP_SUL!D799="","*",SP_SUL!D799)</f>
        <v>W62</v>
      </c>
      <c r="H795" s="143" t="str">
        <f>IF(SP_SUL!F799="","*",SP_SUL!F799)</f>
        <v>DESLOCAMENTO</v>
      </c>
      <c r="I795" s="143" t="str">
        <f>IF(SP_SUL!H799="","*",SP_SUL!H799)</f>
        <v>ZPT1051</v>
      </c>
      <c r="J795" s="143" t="str">
        <f>IF(SP_SUL!I799="","*",SP_SUL!I799)</f>
        <v>ZPTZDR</v>
      </c>
      <c r="K795" s="138" t="str">
        <f>IF(SP_SUL!M799="","*",SP_SUL!M799)</f>
        <v>ZXW-ZGP</v>
      </c>
      <c r="L795" s="138" t="str">
        <f>IF(SP_SUL!N799="","*",SP_SUL!N799)</f>
        <v>K84ZXW2</v>
      </c>
      <c r="M795" s="139">
        <f>IF(SP_SUL!J799="","*",SP_SUL!J799)</f>
        <v>92</v>
      </c>
      <c r="N795" s="142">
        <f>IF(SP_SUL!K799="","*",SP_SUL!K799)</f>
        <v>83.7</v>
      </c>
      <c r="O795" s="142" t="str">
        <f>IF(SP_SUL!L799="","*",SP_SUL!L799)</f>
        <v>-</v>
      </c>
      <c r="P795" s="141">
        <f>IF(SP_SUL!O799="","*",SP_SUL!O799)</f>
        <v>0.32291666666666669</v>
      </c>
      <c r="Q795" s="141">
        <f>IF(SP_SUL!P799="","*",SP_SUL!P799)</f>
        <v>4.1666666666666664E-2</v>
      </c>
      <c r="R795" s="143" t="str">
        <f>IF(SP_SUL!Q799="","*",CONCATENATE(SP_SUL!Q799," ",SP_SUL!R799))</f>
        <v>1 BINÁRIO</v>
      </c>
      <c r="S795" s="143" t="str">
        <f>IF(SP_SUL!V799="","*",SP_SUL!V799)</f>
        <v xml:space="preserve">Moises </v>
      </c>
      <c r="T795" s="143" t="str">
        <f>IF(SP_SUL!W799="","*",SP_SUL!W799)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Oportunidade</v>
      </c>
      <c r="C796" s="144" t="str">
        <f>IF(SP_SUL!Z800="","*",SP_SUL!Z800)</f>
        <v>*</v>
      </c>
      <c r="D796" s="138" t="str">
        <f>IF(SP_SUL!S800="","*",SP_SUL!S800)</f>
        <v>SP SUL</v>
      </c>
      <c r="E796" s="138" t="str">
        <f>IF(SP_SUL!T800="","*",SP_SUL!T800)</f>
        <v>ZEV-ZPT</v>
      </c>
      <c r="F796" s="143">
        <f>IF(SP_SUL!B800="","*",SP_SUL!B800)</f>
        <v>46083</v>
      </c>
      <c r="G796" s="143" t="str">
        <f>IF(SP_SUL!D800="","*",SP_SUL!D800)</f>
        <v>A85</v>
      </c>
      <c r="H796" s="143" t="str">
        <f>IF(SP_SUL!F800="","*",SP_SUL!F800)</f>
        <v>DESLOCAMENTO</v>
      </c>
      <c r="I796" s="143" t="str">
        <f>IF(SP_SUL!H800="","*",SP_SUL!H800)</f>
        <v>ZXW-2</v>
      </c>
      <c r="J796" s="143" t="str">
        <f>IF(SP_SUL!I800="","*",SP_SUL!I800)</f>
        <v>ZEV-2</v>
      </c>
      <c r="K796" s="138" t="str">
        <f>IF(SP_SUL!M800="","*",SP_SUL!M800)</f>
        <v>ZXW-ZEV</v>
      </c>
      <c r="L796" s="138" t="str">
        <f>IF(SP_SUL!N800="","*",SP_SUL!N800)</f>
        <v>ZXWZEV</v>
      </c>
      <c r="M796" s="139">
        <f>IF(SP_SUL!J800="","*",SP_SUL!J800)</f>
        <v>92</v>
      </c>
      <c r="N796" s="142">
        <f>IF(SP_SUL!K800="","*",SP_SUL!K800)</f>
        <v>83.7</v>
      </c>
      <c r="O796" s="142" t="str">
        <f>IF(SP_SUL!L800="","*",SP_SUL!L800)</f>
        <v>-</v>
      </c>
      <c r="P796" s="141">
        <f>IF(SP_SUL!O800="","*",SP_SUL!O800)</f>
        <v>0.375</v>
      </c>
      <c r="Q796" s="141">
        <f>IF(SP_SUL!P800="","*",SP_SUL!P800)</f>
        <v>4.1666666666666664E-2</v>
      </c>
      <c r="R796" s="143" t="str">
        <f>IF(SP_SUL!Q800="","*",CONCATENATE(SP_SUL!Q800," ",SP_SUL!R800))</f>
        <v>1 BINÁRIO</v>
      </c>
      <c r="S796" s="143" t="str">
        <f>IF(SP_SUL!V800="","*",SP_SUL!V800)</f>
        <v xml:space="preserve">Moises </v>
      </c>
      <c r="T796" s="143" t="str">
        <f>IF(SP_SUL!W800="","*",SP_SUL!W800)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Oportunidade</v>
      </c>
      <c r="C797" s="144" t="str">
        <f>IF(SP_SUL!Z801="","*",SP_SUL!Z801)</f>
        <v>*</v>
      </c>
      <c r="D797" s="138" t="str">
        <f>IF(SP_SUL!S801="","*",SP_SUL!S801)</f>
        <v>SP SUL</v>
      </c>
      <c r="E797" s="138" t="str">
        <f>IF(SP_SUL!T801="","*",SP_SUL!T801)</f>
        <v>ZEV-ZPT</v>
      </c>
      <c r="F797" s="143">
        <f>IF(SP_SUL!B801="","*",SP_SUL!B801)</f>
        <v>46083</v>
      </c>
      <c r="G797" s="143" t="str">
        <f>IF(SP_SUL!D801="","*",SP_SUL!D801)</f>
        <v>THIAGO (TF-685)</v>
      </c>
      <c r="H797" s="143" t="str">
        <f>IF(SP_SUL!F801="","*",SP_SUL!F801)</f>
        <v>PDM - AMV - JACARÉ</v>
      </c>
      <c r="I797" s="143" t="str">
        <f>IF(SP_SUL!H801="","*",SP_SUL!H801)</f>
        <v>-</v>
      </c>
      <c r="J797" s="143" t="str">
        <f>IF(SP_SUL!I801="","*",SP_SUL!I801)</f>
        <v>-</v>
      </c>
      <c r="K797" s="138" t="str">
        <f>IF(SP_SUL!M801="","*",SP_SUL!M801)</f>
        <v>ZXW-ZGP</v>
      </c>
      <c r="L797" s="138" t="str">
        <f>IF(SP_SUL!N801="","*",SP_SUL!N801)</f>
        <v>ZDCK892</v>
      </c>
      <c r="M797" s="139">
        <f>IF(SP_SUL!J801="","*",SP_SUL!J801)</f>
        <v>92</v>
      </c>
      <c r="N797" s="142">
        <f>IF(SP_SUL!K801="","*",SP_SUL!K801)</f>
        <v>91.94</v>
      </c>
      <c r="O797" s="142" t="str">
        <f>IF(SP_SUL!L801="","*",SP_SUL!L801)</f>
        <v>-</v>
      </c>
      <c r="P797" s="141">
        <f>IF(SP_SUL!O801="","*",SP_SUL!O801)</f>
        <v>0.41666666666666669</v>
      </c>
      <c r="Q797" s="141">
        <f>IF(SP_SUL!P801="","*",SP_SUL!P801)</f>
        <v>0.10416666666666667</v>
      </c>
      <c r="R797" s="143" t="str">
        <f>IF(SP_SUL!Q801="","*",CONCATENATE(SP_SUL!Q801," ",SP_SUL!R801))</f>
        <v>1 Nº DE PEÇAS</v>
      </c>
      <c r="S797" s="143" t="str">
        <f>IF(SP_SUL!V801="","*",SP_SUL!V801)</f>
        <v xml:space="preserve">Moises </v>
      </c>
      <c r="T797" s="143" t="str">
        <f>IF(SP_SUL!W801="","*",SP_SUL!W801)</f>
        <v>PDM - Substituição de jacaré</v>
      </c>
      <c r="U797" s="136">
        <f ca="1">_xlfn.XLOOKUP(G797&amp;$U$2,BS_CONTROLE[CHAVE],BS_CONTROLE[Quantidade_11],"-")</f>
        <v>0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Oportunidade</v>
      </c>
      <c r="C798" s="144" t="str">
        <f>IF(SP_SUL!Z802="","*",SP_SUL!Z802)</f>
        <v>*</v>
      </c>
      <c r="D798" s="138" t="str">
        <f>IF(SP_SUL!S802="","*",SP_SUL!S802)</f>
        <v>SP SUL</v>
      </c>
      <c r="E798" s="138" t="str">
        <f>IF(SP_SUL!T802="","*",SP_SUL!T802)</f>
        <v>ZEV-ZPT</v>
      </c>
      <c r="F798" s="143">
        <f>IF(SP_SUL!B802="","*",SP_SUL!B802)</f>
        <v>46083</v>
      </c>
      <c r="G798" s="143" t="str">
        <f>IF(SP_SUL!D802="","*",SP_SUL!D802)</f>
        <v>HUELTON (TP-725)</v>
      </c>
      <c r="H798" s="143" t="str">
        <f>IF(SP_SUL!F802="","*",SP_SUL!F802)</f>
        <v>PDM - SOLDA</v>
      </c>
      <c r="I798" s="143" t="str">
        <f>IF(SP_SUL!H802="","*",SP_SUL!H802)</f>
        <v>-</v>
      </c>
      <c r="J798" s="143" t="str">
        <f>IF(SP_SUL!I802="","*",SP_SUL!I802)</f>
        <v>-</v>
      </c>
      <c r="K798" s="138" t="str">
        <f>IF(SP_SUL!M802="","*",SP_SUL!M802)</f>
        <v>ZPT</v>
      </c>
      <c r="L798" s="138" t="str">
        <f>IF(SP_SUL!N802="","*",SP_SUL!N802)</f>
        <v>ZPT2</v>
      </c>
      <c r="M798" s="139">
        <f>IF(SP_SUL!J802="","*",SP_SUL!J802)</f>
        <v>92</v>
      </c>
      <c r="N798" s="142">
        <f>IF(SP_SUL!K802="","*",SP_SUL!K802)</f>
        <v>106.7</v>
      </c>
      <c r="O798" s="142" t="str">
        <f>IF(SP_SUL!L802="","*",SP_SUL!L802)</f>
        <v>-</v>
      </c>
      <c r="P798" s="141">
        <f>IF(SP_SUL!O802="","*",SP_SUL!O802)</f>
        <v>0.41666666666666669</v>
      </c>
      <c r="Q798" s="141">
        <f>IF(SP_SUL!P802="","*",SP_SUL!P802)</f>
        <v>6.25E-2</v>
      </c>
      <c r="R798" s="143" t="str">
        <f>IF(SP_SUL!Q802="","*",CONCATENATE(SP_SUL!Q802," ",SP_SUL!R802))</f>
        <v>1 Nº DE SOLDA</v>
      </c>
      <c r="S798" s="143" t="str">
        <f>IF(SP_SUL!V802="","*",SP_SUL!V802)</f>
        <v>Huelton</v>
      </c>
      <c r="T798" s="143" t="str">
        <f>IF(SP_SUL!W802="","*",SP_SUL!W802)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IF(SP_SUL!Y803="","*",SP_SUL!Y803)</f>
        <v>*</v>
      </c>
      <c r="B799" s="144" t="str">
        <f>IF(SP_SUL!X803="","*",SP_SUL!X803)</f>
        <v>Oportunidade</v>
      </c>
      <c r="C799" s="144" t="str">
        <f>IF(SP_SUL!Z803="","*",SP_SUL!Z803)</f>
        <v>*</v>
      </c>
      <c r="D799" s="138" t="str">
        <f>IF(SP_SUL!S803="","*",SP_SUL!S803)</f>
        <v>SP SUL</v>
      </c>
      <c r="E799" s="138" t="str">
        <f>IF(SP_SUL!T803="","*",SP_SUL!T803)</f>
        <v>ZEV-ZPT</v>
      </c>
      <c r="F799" s="143">
        <f>IF(SP_SUL!B803="","*",SP_SUL!B803)</f>
        <v>46083</v>
      </c>
      <c r="G799" s="143" t="str">
        <f>IF(SP_SUL!D803="","*",SP_SUL!D803)</f>
        <v>EXPANSÃO TURMA 1</v>
      </c>
      <c r="H799" s="143" t="str">
        <f>IF(SP_SUL!F803="","*",SP_SUL!F803)</f>
        <v>EXPANSÃO - SOLDA</v>
      </c>
      <c r="I799" s="143" t="str">
        <f>IF(SP_SUL!H803="","*",SP_SUL!H803)</f>
        <v>-</v>
      </c>
      <c r="J799" s="143" t="str">
        <f>IF(SP_SUL!I803="","*",SP_SUL!I803)</f>
        <v>-</v>
      </c>
      <c r="K799" s="138" t="str">
        <f>IF(SP_SUL!M803="","*",SP_SUL!M803)</f>
        <v>109-ZGM</v>
      </c>
      <c r="L799" s="138" t="str">
        <f>IF(SP_SUL!N803="","*",SP_SUL!N803)</f>
        <v>1101093/1101091</v>
      </c>
      <c r="M799" s="139">
        <f>IF(SP_SUL!J803="","*",SP_SUL!J803)</f>
        <v>30</v>
      </c>
      <c r="N799" s="142">
        <f>IF(SP_SUL!K803="","*",SP_SUL!K803)</f>
        <v>108.75</v>
      </c>
      <c r="O799" s="142">
        <f>IF(SP_SUL!L803="","*",SP_SUL!L803)</f>
        <v>109</v>
      </c>
      <c r="P799" s="141">
        <f>IF(SP_SUL!O803="","*",SP_SUL!O803)</f>
        <v>0.35416666666666669</v>
      </c>
      <c r="Q799" s="141">
        <f>IF(SP_SUL!P803="","*",SP_SUL!P803)</f>
        <v>6.25E-2</v>
      </c>
      <c r="R799" s="143" t="str">
        <f>IF(SP_SUL!Q803="","*",CONCATENATE(SP_SUL!Q803," ",SP_SUL!R803))</f>
        <v>1 Nº DE SOLDA</v>
      </c>
      <c r="S799" s="143" t="str">
        <f>IF(SP_SUL!V803="","*",SP_SUL!V803)</f>
        <v>Pedro</v>
      </c>
      <c r="T799" s="143" t="str">
        <f>IF(SP_SUL!W803="","*",SP_SUL!W803)</f>
        <v xml:space="preserve">Execução de solda - Condicionado a temperatura </v>
      </c>
      <c r="U799" s="136">
        <f ca="1">_xlfn.XLOOKUP(G799&amp;$U$2,BS_CONTROLE[CHAVE],BS_CONTROLE[Quantidade_11],"-")</f>
        <v>4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IF(SP_SUL!Y804="","*",SP_SUL!Y804)</f>
        <v>*</v>
      </c>
      <c r="B800" s="144" t="str">
        <f>IF(SP_SUL!X804="","*",SP_SUL!X804)</f>
        <v>Oportunidade</v>
      </c>
      <c r="C800" s="144" t="str">
        <f>IF(SP_SUL!Z804="","*",SP_SUL!Z804)</f>
        <v>*</v>
      </c>
      <c r="D800" s="138" t="str">
        <f>IF(SP_SUL!S804="","*",SP_SUL!S804)</f>
        <v>SP SUL</v>
      </c>
      <c r="E800" s="138" t="str">
        <f>IF(SP_SUL!T804="","*",SP_SUL!T804)</f>
        <v>ZEV-ZPT</v>
      </c>
      <c r="F800" s="143">
        <f>IF(SP_SUL!B804="","*",SP_SUL!B804)</f>
        <v>46083</v>
      </c>
      <c r="G800" s="143" t="str">
        <f>IF(SP_SUL!D804="","*",SP_SUL!D804)</f>
        <v>LEANDRO (TP-727)</v>
      </c>
      <c r="H800" s="143" t="str">
        <f>IF(SP_SUL!F804="","*",SP_SUL!F804)</f>
        <v>PDM - SUBSTITUIÇÃO - DORMENTE</v>
      </c>
      <c r="I800" s="143" t="str">
        <f>IF(SP_SUL!H804="","*",SP_SUL!H804)</f>
        <v>-</v>
      </c>
      <c r="J800" s="143" t="str">
        <f>IF(SP_SUL!I804="","*",SP_SUL!I804)</f>
        <v>-</v>
      </c>
      <c r="K800" s="138" t="str">
        <f>IF(SP_SUL!M804="","*",SP_SUL!M804)</f>
        <v>109-ZGM</v>
      </c>
      <c r="L800" s="138">
        <f>IF(SP_SUL!N804="","*",SP_SUL!N804)</f>
        <v>1131121</v>
      </c>
      <c r="M800" s="139">
        <f>IF(SP_SUL!J804="","*",SP_SUL!J804)</f>
        <v>30</v>
      </c>
      <c r="N800" s="142">
        <f>IF(SP_SUL!K804="","*",SP_SUL!K804)</f>
        <v>112.7</v>
      </c>
      <c r="O800" s="142" t="str">
        <f>IF(SP_SUL!L804="","*",SP_SUL!L804)</f>
        <v>-</v>
      </c>
      <c r="P800" s="141">
        <f>IF(SP_SUL!O804="","*",SP_SUL!O804)</f>
        <v>0.41666666666666669</v>
      </c>
      <c r="Q800" s="141">
        <f>IF(SP_SUL!P804="","*",SP_SUL!P804)</f>
        <v>8.3333333333333329E-2</v>
      </c>
      <c r="R800" s="143" t="str">
        <f>IF(SP_SUL!Q804="","*",CONCATENATE(SP_SUL!Q804," ",SP_SUL!R804))</f>
        <v>30 Nº DE DORMENTES</v>
      </c>
      <c r="S800" s="143" t="str">
        <f>IF(SP_SUL!V804="","*",SP_SUL!V804)</f>
        <v xml:space="preserve">Moises </v>
      </c>
      <c r="T800" s="143" t="str">
        <f>IF(SP_SUL!W804="","*",SP_SUL!W804)</f>
        <v>PDM - Substituição de dormentes</v>
      </c>
      <c r="U800" s="136">
        <f ca="1">_xlfn.XLOOKUP(G800&amp;$U$2,BS_CONTROLE[CHAVE],BS_CONTROLE[Quantidade_11],"-")</f>
        <v>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2164</v>
      </c>
      <c r="C2" s="120" t="s">
        <v>980</v>
      </c>
      <c r="D2" s="75" t="s">
        <v>982</v>
      </c>
      <c r="E2" s="75" t="s">
        <v>2165</v>
      </c>
      <c r="F2" s="98" t="s">
        <v>2166</v>
      </c>
      <c r="G2" s="75" t="s">
        <v>2167</v>
      </c>
      <c r="H2" s="75" t="s">
        <v>2168</v>
      </c>
      <c r="I2" s="75" t="s">
        <v>2169</v>
      </c>
      <c r="J2" s="75" t="s">
        <v>2170</v>
      </c>
      <c r="K2" s="77" t="s">
        <v>2171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OPORTUNIDADE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OPORTUNIDADE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0.33333333333333331</v>
      </c>
    </row>
    <row r="741" spans="2:11" hidden="1">
      <c r="B741" s="93" t="str">
        <f>IF(SP_SUL!Y746="","*",SP_SUL!Y746)</f>
        <v>OPORTUNIDADE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 t="str">
        <f>IF(SP_SUL!AD746="","*",SP_SUL!AD746)</f>
        <v>-</v>
      </c>
    </row>
    <row r="742" spans="2:11" hidden="1">
      <c r="B742" s="93" t="str">
        <f>IF(SP_SUL!Y747="","*",SP_SUL!Y747)</f>
        <v>OPORTUNIDADE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OPORTUNIDADE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-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OPORTUNIDADE</v>
      </c>
      <c r="C744" s="94">
        <f>IF(SP_SUL!B749="","*",SP_SUL!B749)</f>
        <v>46081</v>
      </c>
      <c r="D744" s="93" t="str">
        <f>IF(SP_SUL!D749="","*",SP_SUL!D749)</f>
        <v>E17</v>
      </c>
      <c r="E744" s="93" t="str">
        <f>IF(SP_SUL!H749="","*",SP_SUL!H749)</f>
        <v>102ZKW2</v>
      </c>
      <c r="F744" s="99" t="str">
        <f>IF(SP_SUL!M749="","*",SP_SUL!M749)</f>
        <v>ZKW-ZLU</v>
      </c>
      <c r="G744" s="94" t="str">
        <f>IF(SP_SUL!I749="","*",SP_SUL!I749)</f>
        <v>102ZKW2</v>
      </c>
      <c r="H744" s="94" t="str">
        <f>IF(SP_SUL!AB749="","*",SP_SUL!AB749)</f>
        <v>FIXO</v>
      </c>
      <c r="I744" s="94" t="str">
        <f>IF(SP_SUL!AC749="","*",SP_SUL!AC749)</f>
        <v>*</v>
      </c>
      <c r="J744" s="95">
        <f>IF(SP_SUL!AA749="","*",SP_SUL!AA749)</f>
        <v>1</v>
      </c>
      <c r="K744" s="96">
        <f>IF(SP_SUL!AD749="","*",SP_SUL!AD749)</f>
        <v>0.29166666666666669</v>
      </c>
    </row>
    <row r="745" spans="2:11" hidden="1">
      <c r="B745" s="93" t="str">
        <f>IF(SP_SUL!Y750="","*",SP_SUL!Y750)</f>
        <v>OPORTUNIDADE</v>
      </c>
      <c r="C745" s="94">
        <f>IF(SP_SUL!B750="","*",SP_SUL!B750)</f>
        <v>46081</v>
      </c>
      <c r="D745" s="93" t="str">
        <f>IF(SP_SUL!D750="","*",SP_SUL!D750)</f>
        <v>CLEBISON (TP-728)</v>
      </c>
      <c r="E745" s="93" t="str">
        <f>IF(SP_SUL!H750="","*",SP_SUL!H750)</f>
        <v>-</v>
      </c>
      <c r="F745" s="99" t="str">
        <f>IF(SP_SUL!M750="","*",SP_SUL!M750)</f>
        <v>ZWI-ZEM</v>
      </c>
      <c r="G745" s="94" t="str">
        <f>IF(SP_SUL!I750="","*",SP_SUL!I750)</f>
        <v>-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OPORTUNIDADE</v>
      </c>
      <c r="C746" s="94">
        <f>IF(SP_SUL!B751="","*",SP_SUL!B751)</f>
        <v>46081</v>
      </c>
      <c r="D746" s="93" t="str">
        <f>IF(SP_SUL!D751="","*",SP_SUL!D751)</f>
        <v>ISMAEL(TP-726)</v>
      </c>
      <c r="E746" s="93" t="str">
        <f>IF(SP_SUL!H751="","*",SP_SUL!H751)</f>
        <v>-</v>
      </c>
      <c r="F746" s="99" t="str">
        <f>IF(SP_SUL!M751="","*",SP_SUL!M751)</f>
        <v>ZWI-ZEM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-</v>
      </c>
      <c r="K746" s="96" t="str">
        <f>IF(SP_SUL!AD751="","*",SP_SUL!AD751)</f>
        <v>*</v>
      </c>
    </row>
    <row r="747" spans="2:11" hidden="1">
      <c r="B747" s="93" t="str">
        <f>IF(SP_SUL!Y752="","*",SP_SUL!Y752)</f>
        <v>OPORTUNIDADE</v>
      </c>
      <c r="C747" s="94">
        <f>IF(SP_SUL!B752="","*",SP_SUL!B752)</f>
        <v>46081</v>
      </c>
      <c r="D747" s="93" t="str">
        <f>IF(SP_SUL!D752="","*",SP_SUL!D752)</f>
        <v>W60</v>
      </c>
      <c r="E747" s="93" t="str">
        <f>IF(SP_SUL!H752="","*",SP_SUL!H752)</f>
        <v>ZEM130-2</v>
      </c>
      <c r="F747" s="99" t="str">
        <f>IF(SP_SUL!M752="","*",SP_SUL!M752)</f>
        <v>ZWI-ZEM</v>
      </c>
      <c r="G747" s="94" t="str">
        <f>IF(SP_SUL!I752="","*",SP_SUL!I752)</f>
        <v>ZEM130-2</v>
      </c>
      <c r="H747" s="94" t="str">
        <f>IF(SP_SUL!AB752="","*",SP_SUL!AB752)</f>
        <v>FIXO</v>
      </c>
      <c r="I747" s="94" t="str">
        <f>IF(SP_SUL!AC752="","*",SP_SUL!AC752)</f>
        <v>ACIONAMENTO</v>
      </c>
      <c r="J747" s="95">
        <f>IF(SP_SUL!AA752="","*",SP_SUL!AA752)</f>
        <v>1</v>
      </c>
      <c r="K747" s="96">
        <f>IF(SP_SUL!AD752="","*",SP_SUL!AD752)</f>
        <v>0.29166666666666669</v>
      </c>
    </row>
    <row r="748" spans="2:11" hidden="1">
      <c r="B748" s="93" t="str">
        <f>IF(SP_SUL!Y753="","*",SP_SUL!Y753)</f>
        <v>OPORTUNIDADE</v>
      </c>
      <c r="C748" s="94">
        <f>IF(SP_SUL!B753="","*",SP_SUL!B753)</f>
        <v>46081</v>
      </c>
      <c r="D748" s="93" t="str">
        <f>IF(SP_SUL!D753="","*",SP_SUL!D753)</f>
        <v>V89</v>
      </c>
      <c r="E748" s="93" t="str">
        <f>IF(SP_SUL!H753="","*",SP_SUL!H753)</f>
        <v>102ZKW2</v>
      </c>
      <c r="F748" s="99" t="str">
        <f>IF(SP_SUL!M753="","*",SP_SUL!M753)</f>
        <v>ZEM</v>
      </c>
      <c r="G748" s="94" t="str">
        <f>IF(SP_SUL!I753="","*",SP_SUL!I753)</f>
        <v>ZEM1302</v>
      </c>
      <c r="H748" s="94" t="str">
        <f>IF(SP_SUL!AB753="","*",SP_SUL!AB753)</f>
        <v>FIXO</v>
      </c>
      <c r="I748" s="94" t="str">
        <f>IF(SP_SUL!AC753="","*",SP_SUL!AC753)</f>
        <v>ACIONAMENTO</v>
      </c>
      <c r="J748" s="95">
        <f>IF(SP_SUL!AA753="","*",SP_SUL!AA753)</f>
        <v>1</v>
      </c>
      <c r="K748" s="96">
        <f>IF(SP_SUL!AD753="","*",SP_SUL!AD753)</f>
        <v>0.35416666666666669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*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MOD ZRB</v>
      </c>
      <c r="E750" s="93" t="str">
        <f>IF(SP_SUL!H755="","*",SP_SUL!H755)</f>
        <v>-</v>
      </c>
      <c r="F750" s="99" t="str">
        <f>IF(SP_SUL!M755="","*",SP_SUL!M755)</f>
        <v>ZEJ-ZRB</v>
      </c>
      <c r="G750" s="94" t="str">
        <f>IF(SP_SUL!I755="","*",SP_SUL!I755)</f>
        <v>-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-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>
        <f>IF(SP_SUL!B756="","*",SP_SUL!B756)</f>
        <v>46081</v>
      </c>
      <c r="D751" s="93" t="str">
        <f>IF(SP_SUL!D756="","*",SP_SUL!D756)</f>
        <v>W96</v>
      </c>
      <c r="E751" s="93" t="str">
        <f>IF(SP_SUL!H756="","*",SP_SUL!H756)</f>
        <v>ZEM1</v>
      </c>
      <c r="F751" s="99" t="str">
        <f>IF(SP_SUL!M756="","*",SP_SUL!M756)</f>
        <v>ZEJ-ZRB</v>
      </c>
      <c r="G751" s="94" t="str">
        <f>IF(SP_SUL!I756="","*",SP_SUL!I756)</f>
        <v>ZEM-1</v>
      </c>
      <c r="H751" s="94" t="str">
        <f>IF(SP_SUL!AB756="","*",SP_SUL!AB756)</f>
        <v>Fixo</v>
      </c>
      <c r="I751" s="94" t="str">
        <f>IF(SP_SUL!AC756="","*",SP_SUL!AC756)</f>
        <v>ACIONAMENTO</v>
      </c>
      <c r="J751" s="95">
        <f>IF(SP_SUL!AA756="","*",SP_SUL!AA756)</f>
        <v>1</v>
      </c>
      <c r="K751" s="96">
        <f>IF(SP_SUL!AD756="","*",SP_SUL!AD756)</f>
        <v>0.29166666666666669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MATEUS (TP-809)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WALTER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ADENISON (TP-810)</v>
      </c>
      <c r="E755" s="93" t="str">
        <f>IF(SP_SUL!H760="","*",SP_SUL!H760)</f>
        <v>-</v>
      </c>
      <c r="F755" s="99" t="str">
        <f>IF(SP_SUL!M760="","*",SP_SUL!M760)</f>
        <v>ZRB-ZEV</v>
      </c>
      <c r="G755" s="94" t="str">
        <f>IF(SP_SUL!I760="","*",SP_SUL!I760)</f>
        <v>-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OPORTUNIDADE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OPORTUNIDADE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OPORTUNIDADE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OPORTUNIDADE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OPORTUNIDADE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OPORTUNIDADE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OPORTUNIDADE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OPORTUNIDADE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OPORTUNIDADE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>
        <f>IF(SP_SUL!B773="","*",SP_SUL!B773)</f>
        <v>46082</v>
      </c>
      <c r="D768" s="93" t="str">
        <f>IF(SP_SUL!D773="","*",SP_SUL!D773)</f>
        <v>E17</v>
      </c>
      <c r="E768" s="93" t="str">
        <f>IF(SP_SUL!H773="","*",SP_SUL!H773)</f>
        <v>102ZKW2</v>
      </c>
      <c r="F768" s="99" t="str">
        <f>IF(SP_SUL!M773="","*",SP_SUL!M773)</f>
        <v>ZKW-ZLU</v>
      </c>
      <c r="G768" s="94" t="str">
        <f>IF(SP_SUL!I773="","*",SP_SUL!I773)</f>
        <v>102ZKW2</v>
      </c>
      <c r="H768" s="94" t="str">
        <f>IF(SP_SUL!AB773="","*",SP_SUL!AB773)</f>
        <v>FIXO</v>
      </c>
      <c r="I768" s="94" t="str">
        <f>IF(SP_SUL!AC773="","*",SP_SUL!AC773)</f>
        <v>*</v>
      </c>
      <c r="J768" s="95">
        <f>IF(SP_SUL!AA773="","*",SP_SUL!AA773)</f>
        <v>1</v>
      </c>
      <c r="K768" s="96">
        <f>IF(SP_SUL!AD773="","*",SP_SUL!AD773)</f>
        <v>0.29166666666666669</v>
      </c>
    </row>
    <row r="769" spans="2:11" hidden="1">
      <c r="B769" s="93" t="str">
        <f>IF(SP_SUL!Y774="","*",SP_SUL!Y774)</f>
        <v>*</v>
      </c>
      <c r="C769" s="94">
        <f>IF(SP_SUL!B774="","*",SP_SUL!B774)</f>
        <v>46082</v>
      </c>
      <c r="D769" s="93" t="str">
        <f>IF(SP_SUL!D774="","*",SP_SUL!D774)</f>
        <v>A84</v>
      </c>
      <c r="E769" s="93" t="str">
        <f>IF(SP_SUL!H774="","*",SP_SUL!H774)</f>
        <v>ZEV-2</v>
      </c>
      <c r="F769" s="99" t="str">
        <f>IF(SP_SUL!M774="","*",SP_SUL!M774)</f>
        <v>ZEV-ZPT</v>
      </c>
      <c r="G769" s="94" t="str">
        <f>IF(SP_SUL!I774="","*",SP_SUL!I774)</f>
        <v>ZPT</v>
      </c>
      <c r="H769" s="94" t="str">
        <f>IF(SP_SUL!AB774="","*",SP_SUL!AB774)</f>
        <v>FIXO</v>
      </c>
      <c r="I769" s="94" t="str">
        <f>IF(SP_SUL!AC774="","*",SP_SUL!AC774)</f>
        <v>*</v>
      </c>
      <c r="J769" s="95">
        <f>IF(SP_SUL!AA774="","*",SP_SUL!AA774)</f>
        <v>1</v>
      </c>
      <c r="K769" s="96">
        <f>IF(SP_SUL!AD774="","*",SP_SUL!AD774)</f>
        <v>0.29166666666666669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>
        <f>IF(SP_SUL!B776="","*",SP_SUL!B776)</f>
        <v>46083</v>
      </c>
      <c r="D771" s="93" t="str">
        <f>IF(SP_SUL!D776="","*",SP_SUL!D776)</f>
        <v>V92</v>
      </c>
      <c r="E771" s="93" t="str">
        <f>IF(SP_SUL!H776="","*",SP_SUL!H776)</f>
        <v>ZAC-2</v>
      </c>
      <c r="F771" s="99" t="str">
        <f>IF(SP_SUL!M776="","*",SP_SUL!M776)</f>
        <v>ZTT-ZLI</v>
      </c>
      <c r="G771" s="94" t="str">
        <f>IF(SP_SUL!I776="","*",SP_SUL!I776)</f>
        <v>ZAC-2</v>
      </c>
      <c r="H771" s="94" t="str">
        <f>IF(SP_SUL!AB776="","*",SP_SUL!AB776)</f>
        <v>FIXO</v>
      </c>
      <c r="I771" s="94" t="str">
        <f>IF(SP_SUL!AC776="","*",SP_SUL!AC776)</f>
        <v>ACIONAMENTO</v>
      </c>
      <c r="J771" s="95" t="str">
        <f>IF(SP_SUL!AA776="","*",SP_SUL!AA776)</f>
        <v>1 (fixo Lucas)</v>
      </c>
      <c r="K771" s="96">
        <f>IF(SP_SUL!AD776="","*",SP_SUL!AD776)</f>
        <v>0.33333333333333331</v>
      </c>
    </row>
    <row r="772" spans="2:11" hidden="1">
      <c r="B772" s="93" t="str">
        <f>IF(SP_SUL!Y777="","*",SP_SUL!Y777)</f>
        <v>*</v>
      </c>
      <c r="C772" s="94">
        <f>IF(SP_SUL!B777="","*",SP_SUL!B777)</f>
        <v>46083</v>
      </c>
      <c r="D772" s="93" t="str">
        <f>IF(SP_SUL!D777="","*",SP_SUL!D777)</f>
        <v>EXPANSÃO TURMA 1</v>
      </c>
      <c r="E772" s="93" t="str">
        <f>IF(SP_SUL!H777="","*",SP_SUL!H777)</f>
        <v>-</v>
      </c>
      <c r="F772" s="99" t="str">
        <f>IF(SP_SUL!M777="","*",SP_SUL!M777)</f>
        <v>ZSU-ZNO</v>
      </c>
      <c r="G772" s="94" t="str">
        <f>IF(SP_SUL!I777="","*",SP_SUL!I777)</f>
        <v>-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-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-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>
        <f>IF(SP_SUL!B779="","*",SP_SUL!B779)</f>
        <v>46083</v>
      </c>
      <c r="D774" s="93" t="str">
        <f>IF(SP_SUL!D779="","*",SP_SUL!D779)</f>
        <v>DANIEL (TP-647)</v>
      </c>
      <c r="E774" s="93" t="str">
        <f>IF(SP_SUL!H779="","*",SP_SUL!H779)</f>
        <v>-</v>
      </c>
      <c r="F774" s="99" t="str">
        <f>IF(SP_SUL!M779="","*",SP_SUL!M779)</f>
        <v>ZST</v>
      </c>
      <c r="G774" s="94" t="str">
        <f>IF(SP_SUL!I779="","*",SP_SUL!I779)</f>
        <v>-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-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>
        <f>IF(SP_SUL!B780="","*",SP_SUL!B780)</f>
        <v>46083</v>
      </c>
      <c r="D775" s="93" t="str">
        <f>IF(SP_SUL!D780="","*",SP_SUL!D780)</f>
        <v>V93</v>
      </c>
      <c r="E775" s="93" t="str">
        <f>IF(SP_SUL!H780="","*",SP_SUL!H780)</f>
        <v>ZYU1</v>
      </c>
      <c r="F775" s="99" t="str">
        <f>IF(SP_SUL!M780="","*",SP_SUL!M780)</f>
        <v>ZYU-ZST</v>
      </c>
      <c r="G775" s="94" t="str">
        <f>IF(SP_SUL!I780="","*",SP_SUL!I780)</f>
        <v>ZYU1</v>
      </c>
      <c r="H775" s="94" t="str">
        <f>IF(SP_SUL!AB780="","*",SP_SUL!AB780)</f>
        <v>FIXO</v>
      </c>
      <c r="I775" s="94" t="str">
        <f>IF(SP_SUL!AC780="","*",SP_SUL!AC780)</f>
        <v>ACIONAMENTO</v>
      </c>
      <c r="J775" s="95" t="str">
        <f>IF(SP_SUL!AA780="","*",SP_SUL!AA780)</f>
        <v>1 (Palazzi)</v>
      </c>
      <c r="K775" s="96">
        <f>IF(SP_SUL!AD780="","*",SP_SUL!AD780)</f>
        <v>0.33333333333333331</v>
      </c>
    </row>
    <row r="776" spans="2:11" hidden="1">
      <c r="B776" s="93" t="str">
        <f>IF(SP_SUL!Y781="","*",SP_SUL!Y781)</f>
        <v>*</v>
      </c>
      <c r="C776" s="94">
        <f>IF(SP_SUL!B781="","*",SP_SUL!B781)</f>
        <v>46083</v>
      </c>
      <c r="D776" s="93" t="str">
        <f>IF(SP_SUL!D781="","*",SP_SUL!D781)</f>
        <v>ROGÉRIO (TP-730)</v>
      </c>
      <c r="E776" s="93" t="str">
        <f>IF(SP_SUL!H781="","*",SP_SUL!H781)</f>
        <v>-</v>
      </c>
      <c r="F776" s="99" t="str">
        <f>IF(SP_SUL!M781="","*",SP_SUL!M781)</f>
        <v>ZYU</v>
      </c>
      <c r="G776" s="94" t="str">
        <f>IF(SP_SUL!I781="","*",SP_SUL!I781)</f>
        <v>-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-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>
        <f>IF(SP_SUL!B782="","*",SP_SUL!B782)</f>
        <v>46083</v>
      </c>
      <c r="D777" s="93" t="str">
        <f>IF(SP_SUL!D782="","*",SP_SUL!D782)</f>
        <v>W59</v>
      </c>
      <c r="E777" s="93" t="str">
        <f>IF(SP_SUL!H782="","*",SP_SUL!H782)</f>
        <v>ZYU1</v>
      </c>
      <c r="F777" s="99" t="str">
        <f>IF(SP_SUL!M782="","*",SP_SUL!M782)</f>
        <v>ZDY-ZFY</v>
      </c>
      <c r="G777" s="94" t="str">
        <f>IF(SP_SUL!I782="","*",SP_SUL!I782)</f>
        <v>ZYU1</v>
      </c>
      <c r="H777" s="94" t="str">
        <f>IF(SP_SUL!AB782="","*",SP_SUL!AB782)</f>
        <v>ESCALA</v>
      </c>
      <c r="I777" s="94" t="str">
        <f>IF(SP_SUL!AC782="","*",SP_SUL!AC782)</f>
        <v>AGD ACIONAMENTO PCM</v>
      </c>
      <c r="J777" s="95" t="str">
        <f>IF(SP_SUL!AA782="","*",SP_SUL!AA782)</f>
        <v>1 (Escala + Auxiliar fixo)</v>
      </c>
      <c r="K777" s="96">
        <f>IF(SP_SUL!AD782="","*",SP_SUL!AD782)</f>
        <v>0.35416666666666669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ROBSON (TF-701)</v>
      </c>
      <c r="E778" s="93" t="str">
        <f>IF(SP_SUL!H783="","*",SP_SUL!H783)</f>
        <v>-</v>
      </c>
      <c r="F778" s="99" t="str">
        <f>IF(SP_SUL!M783="","*",SP_SUL!M783)</f>
        <v>ZDY-ZFY</v>
      </c>
      <c r="G778" s="94" t="str">
        <f>IF(SP_SUL!I783="","*",SP_SUL!I783)</f>
        <v>-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-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JACIANO (TF-674)</v>
      </c>
      <c r="E779" s="93" t="str">
        <f>IF(SP_SUL!H784="","*",SP_SUL!H784)</f>
        <v>-</v>
      </c>
      <c r="F779" s="99" t="str">
        <f>IF(SP_SUL!M784="","*",SP_SUL!M784)</f>
        <v>ZDY-ZFY</v>
      </c>
      <c r="G779" s="94" t="str">
        <f>IF(SP_SUL!I784="","*",SP_SUL!I784)</f>
        <v>-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-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>
        <f>IF(SP_SUL!B785="","*",SP_SUL!B785)</f>
        <v>46083</v>
      </c>
      <c r="D780" s="93" t="str">
        <f>IF(SP_SUL!D785="","*",SP_SUL!D785)</f>
        <v>CLEBISON (TP-728)</v>
      </c>
      <c r="E780" s="93" t="str">
        <f>IF(SP_SUL!H785="","*",SP_SUL!H785)</f>
        <v>-</v>
      </c>
      <c r="F780" s="99" t="str">
        <f>IF(SP_SUL!M785="","*",SP_SUL!M785)</f>
        <v>ZWW-ZKW</v>
      </c>
      <c r="G780" s="94" t="str">
        <f>IF(SP_SUL!I785="","*",SP_SUL!I785)</f>
        <v>-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-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>
        <f>IF(SP_SUL!B786="","*",SP_SUL!B786)</f>
        <v>46083</v>
      </c>
      <c r="D781" s="93" t="str">
        <f>IF(SP_SUL!D786="","*",SP_SUL!D786)</f>
        <v>ISMAEL(TP-726)</v>
      </c>
      <c r="E781" s="93" t="str">
        <f>IF(SP_SUL!H786="","*",SP_SUL!H786)</f>
        <v>-</v>
      </c>
      <c r="F781" s="99" t="str">
        <f>IF(SP_SUL!M786="","*",SP_SUL!M786)</f>
        <v>ZWW-ZKW</v>
      </c>
      <c r="G781" s="94" t="str">
        <f>IF(SP_SUL!I786="","*",SP_SUL!I786)</f>
        <v>-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-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>
        <f>IF(SP_SUL!B787="","*",SP_SUL!B787)</f>
        <v>46083</v>
      </c>
      <c r="D782" s="93" t="str">
        <f>IF(SP_SUL!D787="","*",SP_SUL!D787)</f>
        <v>E17</v>
      </c>
      <c r="E782" s="93" t="str">
        <f>IF(SP_SUL!H787="","*",SP_SUL!H787)</f>
        <v>102ZKW2</v>
      </c>
      <c r="F782" s="99" t="str">
        <f>IF(SP_SUL!M787="","*",SP_SUL!M787)</f>
        <v>ZKW-ZLU</v>
      </c>
      <c r="G782" s="94" t="str">
        <f>IF(SP_SUL!I787="","*",SP_SUL!I787)</f>
        <v>102ZKW2</v>
      </c>
      <c r="H782" s="94" t="str">
        <f>IF(SP_SUL!AB787="","*",SP_SUL!AB787)</f>
        <v>FIXO</v>
      </c>
      <c r="I782" s="94" t="str">
        <f>IF(SP_SUL!AC787="","*",SP_SUL!AC787)</f>
        <v>*</v>
      </c>
      <c r="J782" s="95">
        <f>IF(SP_SUL!AA787="","*",SP_SUL!AA787)</f>
        <v>1</v>
      </c>
      <c r="K782" s="96">
        <f>IF(SP_SUL!AD787="","*",SP_SUL!AD787)</f>
        <v>0.29166666666666669</v>
      </c>
    </row>
    <row r="783" spans="2:11" hidden="1">
      <c r="B783" s="93" t="str">
        <f>IF(SP_SUL!Y788="","*",SP_SUL!Y788)</f>
        <v>*</v>
      </c>
      <c r="C783" s="94">
        <f>IF(SP_SUL!B788="","*",SP_SUL!B788)</f>
        <v>46083</v>
      </c>
      <c r="D783" s="93" t="str">
        <f>IF(SP_SUL!D788="","*",SP_SUL!D788)</f>
        <v>DIEGO (TP-681)</v>
      </c>
      <c r="E783" s="93" t="str">
        <f>IF(SP_SUL!H788="","*",SP_SUL!H788)</f>
        <v>-</v>
      </c>
      <c r="F783" s="99" t="str">
        <f>IF(SP_SUL!M788="","*",SP_SUL!M788)</f>
        <v>ZWI-ZEM</v>
      </c>
      <c r="G783" s="94" t="str">
        <f>IF(SP_SUL!I788="","*",SP_SUL!I788)</f>
        <v>-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-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>
        <f>IF(SP_SUL!B789="","*",SP_SUL!B789)</f>
        <v>46083</v>
      </c>
      <c r="D784" s="93" t="str">
        <f>IF(SP_SUL!D789="","*",SP_SUL!D789)</f>
        <v>W60</v>
      </c>
      <c r="E784" s="93" t="str">
        <f>IF(SP_SUL!H789="","*",SP_SUL!H789)</f>
        <v>ZEM130-2</v>
      </c>
      <c r="F784" s="99" t="str">
        <f>IF(SP_SUL!M789="","*",SP_SUL!M789)</f>
        <v>ZEJ</v>
      </c>
      <c r="G784" s="94" t="str">
        <f>IF(SP_SUL!I789="","*",SP_SUL!I789)</f>
        <v>ZEM130-2</v>
      </c>
      <c r="H784" s="94" t="str">
        <f>IF(SP_SUL!AB789="","*",SP_SUL!AB789)</f>
        <v>FIXO</v>
      </c>
      <c r="I784" s="94" t="str">
        <f>IF(SP_SUL!AC789="","*",SP_SUL!AC789)</f>
        <v>ACIONAMENTO</v>
      </c>
      <c r="J784" s="95">
        <f>IF(SP_SUL!AA789="","*",SP_SUL!AA789)</f>
        <v>1</v>
      </c>
      <c r="K784" s="96">
        <f>IF(SP_SUL!AD789="","*",SP_SUL!AD789)</f>
        <v>0.29166666666666669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>
        <f>IF(SP_SUL!B791="","*",SP_SUL!B791)</f>
        <v>46083</v>
      </c>
      <c r="D786" s="93" t="str">
        <f>IF(SP_SUL!D791="","*",SP_SUL!D791)</f>
        <v>MATEUS (TP-809)</v>
      </c>
      <c r="E786" s="93" t="str">
        <f>IF(SP_SUL!H791="","*",SP_SUL!H791)</f>
        <v>-</v>
      </c>
      <c r="F786" s="99" t="str">
        <f>IF(SP_SUL!M791="","*",SP_SUL!M791)</f>
        <v>ZRB-ZEV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-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>
        <f>IF(SP_SUL!B792="","*",SP_SUL!B792)</f>
        <v>46083</v>
      </c>
      <c r="D787" s="93" t="str">
        <f>IF(SP_SUL!D792="","*",SP_SUL!D792)</f>
        <v>WALTER (TP-810)</v>
      </c>
      <c r="E787" s="93" t="str">
        <f>IF(SP_SUL!H792="","*",SP_SUL!H792)</f>
        <v>-</v>
      </c>
      <c r="F787" s="99" t="str">
        <f>IF(SP_SUL!M792="","*",SP_SUL!M792)</f>
        <v>ZRB-ZEV</v>
      </c>
      <c r="G787" s="94" t="str">
        <f>IF(SP_SUL!I792="","*",SP_SUL!I792)</f>
        <v>-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-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>
        <f>IF(SP_SUL!B793="","*",SP_SUL!B793)</f>
        <v>46083</v>
      </c>
      <c r="D788" s="93" t="str">
        <f>IF(SP_SUL!D793="","*",SP_SUL!D793)</f>
        <v>ADENISON (TP-810)</v>
      </c>
      <c r="E788" s="93" t="str">
        <f>IF(SP_SUL!H793="","*",SP_SUL!H793)</f>
        <v>-</v>
      </c>
      <c r="F788" s="99" t="str">
        <f>IF(SP_SUL!M793="","*",SP_SUL!M793)</f>
        <v>ZRB-ZEV</v>
      </c>
      <c r="G788" s="94" t="str">
        <f>IF(SP_SUL!I793="","*",SP_SUL!I793)</f>
        <v>-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-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>
        <f>IF(SP_SUL!B794="","*",SP_SUL!B794)</f>
        <v>46083</v>
      </c>
      <c r="D789" s="93" t="str">
        <f>IF(SP_SUL!D794="","*",SP_SUL!D794)</f>
        <v>CAIQUE (TMA-677)</v>
      </c>
      <c r="E789" s="93" t="str">
        <f>IF(SP_SUL!H794="","*",SP_SUL!H794)</f>
        <v>-</v>
      </c>
      <c r="F789" s="99" t="str">
        <f>IF(SP_SUL!M794="","*",SP_SUL!M794)</f>
        <v>ZRB-ZEV</v>
      </c>
      <c r="G789" s="94" t="str">
        <f>IF(SP_SUL!I794="","*",SP_SUL!I794)</f>
        <v>-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-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>
        <f>IF(SP_SUL!B797="","*",SP_SUL!B797)</f>
        <v>46083</v>
      </c>
      <c r="D792" s="93" t="str">
        <f>IF(SP_SUL!D797="","*",SP_SUL!D797)</f>
        <v xml:space="preserve">TURMA FIXA VIA </v>
      </c>
      <c r="E792" s="93" t="str">
        <f>IF(SP_SUL!H797="","*",SP_SUL!H797)</f>
        <v>-</v>
      </c>
      <c r="F792" s="99" t="str">
        <f>IF(SP_SUL!M797="","*",SP_SUL!M797)</f>
        <v>ZEZ-ZXW</v>
      </c>
      <c r="G792" s="94" t="str">
        <f>IF(SP_SUL!I797="","*",SP_SUL!I797)</f>
        <v>-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-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>
        <f>IF(SP_SUL!B798="","*",SP_SUL!B798)</f>
        <v>46083</v>
      </c>
      <c r="D793" s="93" t="str">
        <f>IF(SP_SUL!D798="","*",SP_SUL!D798)</f>
        <v>W61</v>
      </c>
      <c r="E793" s="93" t="str">
        <f>IF(SP_SUL!H798="","*",SP_SUL!H798)</f>
        <v>K67ZEV2</v>
      </c>
      <c r="F793" s="99" t="str">
        <f>IF(SP_SUL!M798="","*",SP_SUL!M798)</f>
        <v>ZXW-ZGP</v>
      </c>
      <c r="G793" s="94" t="str">
        <f>IF(SP_SUL!I798="","*",SP_SUL!I798)</f>
        <v>K67ZEV2</v>
      </c>
      <c r="H793" s="94" t="str">
        <f>IF(SP_SUL!AB798="","*",SP_SUL!AB798)</f>
        <v>FIXO</v>
      </c>
      <c r="I793" s="94" t="str">
        <f>IF(SP_SUL!AC798="","*",SP_SUL!AC798)</f>
        <v>ACIONAMENTO</v>
      </c>
      <c r="J793" s="95">
        <f>IF(SP_SUL!AA798="","*",SP_SUL!AA798)</f>
        <v>1</v>
      </c>
      <c r="K793" s="96">
        <f>IF(SP_SUL!AD798="","*",SP_SUL!AD798)</f>
        <v>0.3125</v>
      </c>
    </row>
    <row r="794" spans="2:11" hidden="1">
      <c r="B794" s="93" t="str">
        <f>IF(SP_SUL!Y799="","*",SP_SUL!Y799)</f>
        <v>*</v>
      </c>
      <c r="C794" s="94">
        <f>IF(SP_SUL!B799="","*",SP_SUL!B799)</f>
        <v>46083</v>
      </c>
      <c r="D794" s="93" t="str">
        <f>IF(SP_SUL!D799="","*",SP_SUL!D799)</f>
        <v>W62</v>
      </c>
      <c r="E794" s="93" t="str">
        <f>IF(SP_SUL!H799="","*",SP_SUL!H799)</f>
        <v>ZPT1051</v>
      </c>
      <c r="F794" s="99" t="str">
        <f>IF(SP_SUL!M799="","*",SP_SUL!M799)</f>
        <v>ZXW-ZGP</v>
      </c>
      <c r="G794" s="94" t="str">
        <f>IF(SP_SUL!I799="","*",SP_SUL!I799)</f>
        <v>ZPTZDR</v>
      </c>
      <c r="H794" s="94" t="str">
        <f>IF(SP_SUL!AB799="","*",SP_SUL!AB799)</f>
        <v>FIXO</v>
      </c>
      <c r="I794" s="94" t="str">
        <f>IF(SP_SUL!AC799="","*",SP_SUL!AC799)</f>
        <v>ACIONAMENTO</v>
      </c>
      <c r="J794" s="95">
        <f>IF(SP_SUL!AA799="","*",SP_SUL!AA799)</f>
        <v>1</v>
      </c>
      <c r="K794" s="96">
        <f>IF(SP_SUL!AD799="","*",SP_SUL!AD799)</f>
        <v>0.29166666666666669</v>
      </c>
    </row>
    <row r="795" spans="2:11" hidden="1">
      <c r="B795" s="93" t="str">
        <f>IF(SP_SUL!Y800="","*",SP_SUL!Y800)</f>
        <v>*</v>
      </c>
      <c r="C795" s="94">
        <f>IF(SP_SUL!B800="","*",SP_SUL!B800)</f>
        <v>46083</v>
      </c>
      <c r="D795" s="93" t="str">
        <f>IF(SP_SUL!D800="","*",SP_SUL!D800)</f>
        <v>A85</v>
      </c>
      <c r="E795" s="93" t="str">
        <f>IF(SP_SUL!H800="","*",SP_SUL!H800)</f>
        <v>ZXW-2</v>
      </c>
      <c r="F795" s="99" t="str">
        <f>IF(SP_SUL!M800="","*",SP_SUL!M800)</f>
        <v>ZXW-ZEV</v>
      </c>
      <c r="G795" s="94" t="str">
        <f>IF(SP_SUL!I800="","*",SP_SUL!I800)</f>
        <v>ZEV-2</v>
      </c>
      <c r="H795" s="94" t="str">
        <f>IF(SP_SUL!AB800="","*",SP_SUL!AB800)</f>
        <v>FIXO</v>
      </c>
      <c r="I795" s="94" t="str">
        <f>IF(SP_SUL!AC800="","*",SP_SUL!AC800)</f>
        <v>ACIONAMENTO</v>
      </c>
      <c r="J795" s="95">
        <f>IF(SP_SUL!AA800="","*",SP_SUL!AA800)</f>
        <v>1</v>
      </c>
      <c r="K795" s="96">
        <f>IF(SP_SUL!AD800="","*",SP_SUL!AD800)</f>
        <v>0.33333333333333331</v>
      </c>
    </row>
    <row r="796" spans="2:11" hidden="1">
      <c r="B796" s="93" t="str">
        <f>IF(SP_SUL!Y801="","*",SP_SUL!Y801)</f>
        <v>*</v>
      </c>
      <c r="C796" s="94">
        <f>IF(SP_SUL!B801="","*",SP_SUL!B801)</f>
        <v>46083</v>
      </c>
      <c r="D796" s="93" t="str">
        <f>IF(SP_SUL!D801="","*",SP_SUL!D801)</f>
        <v>THIAGO (TF-685)</v>
      </c>
      <c r="E796" s="93" t="str">
        <f>IF(SP_SUL!H801="","*",SP_SUL!H801)</f>
        <v>-</v>
      </c>
      <c r="F796" s="99" t="str">
        <f>IF(SP_SUL!M801="","*",SP_SUL!M801)</f>
        <v>ZXW-ZGP</v>
      </c>
      <c r="G796" s="94" t="str">
        <f>IF(SP_SUL!I801="","*",SP_SUL!I801)</f>
        <v>-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-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>
        <f>IF(SP_SUL!B802="","*",SP_SUL!B802)</f>
        <v>46083</v>
      </c>
      <c r="D797" s="93" t="str">
        <f>IF(SP_SUL!D802="","*",SP_SUL!D802)</f>
        <v>HUELTON (TP-725)</v>
      </c>
      <c r="E797" s="93" t="str">
        <f>IF(SP_SUL!H802="","*",SP_SUL!H802)</f>
        <v>-</v>
      </c>
      <c r="F797" s="99" t="str">
        <f>IF(SP_SUL!M802="","*",SP_SUL!M802)</f>
        <v>ZPT</v>
      </c>
      <c r="G797" s="94" t="str">
        <f>IF(SP_SUL!I802="","*",SP_SUL!I802)</f>
        <v>-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-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>
        <f>IF(SP_SUL!B803="","*",SP_SUL!B803)</f>
        <v>46083</v>
      </c>
      <c r="D798" s="93" t="str">
        <f>IF(SP_SUL!D803="","*",SP_SUL!D803)</f>
        <v>EXPANSÃO TURMA 1</v>
      </c>
      <c r="E798" s="93" t="str">
        <f>IF(SP_SUL!H803="","*",SP_SUL!H803)</f>
        <v>-</v>
      </c>
      <c r="F798" s="99" t="str">
        <f>IF(SP_SUL!M803="","*",SP_SUL!M803)</f>
        <v>109-ZGM</v>
      </c>
      <c r="G798" s="94" t="str">
        <f>IF(SP_SUL!I803="","*",SP_SUL!I803)</f>
        <v>-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-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>
        <f>IF(SP_SUL!B804="","*",SP_SUL!B804)</f>
        <v>46083</v>
      </c>
      <c r="D799" s="93" t="str">
        <f>IF(SP_SUL!D804="","*",SP_SUL!D804)</f>
        <v>LEANDRO (TP-727)</v>
      </c>
      <c r="E799" s="93" t="str">
        <f>IF(SP_SUL!H804="","*",SP_SUL!H804)</f>
        <v>-</v>
      </c>
      <c r="F799" s="99" t="str">
        <f>IF(SP_SUL!M804="","*",SP_SUL!M804)</f>
        <v>109-ZGM</v>
      </c>
      <c r="G799" s="94" t="str">
        <f>IF(SP_SUL!I804="","*",SP_SUL!I804)</f>
        <v>-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-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2172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2026-02-28T21:52:36Z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