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90" documentId="8_{B6337239-1A00-434D-AAD0-422EA1FEB5AE}" xr6:coauthVersionLast="47" xr6:coauthVersionMax="47" xr10:uidLastSave="{D59DC7FE-3BA5-43A3-A67A-282A2EDFEE7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1" i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<sst xmlns="http://schemas.openxmlformats.org/spreadsheetml/2006/main" count="5857" uniqueCount="1595">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</sst>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C1" activePane="topRight" state="frozen"/>
      <selection pane="topRight" activeCell="AF170" sqref="AF170:AG1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e">
        <f t="shared" si="7"/>
        <v>#DIV/0!</v>
      </c>
      <c r="BR171" s="15" t="e">
        <f t="shared" si="8"/>
        <v>#DIV/0!</v>
      </c>
      <c r="BS171" s="15" t="e">
        <f t="shared" si="9"/>
        <v>#DIV/0!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>N4846093</v>
      </c>
      <c r="B173" s="133">
        <v>46093</v>
      </c>
      <c r="C173" s="7">
        <f>IF(BS_CONTROLE[[#This Row],[DATA]]="","",WEEKNUM(BS_CONTROLE[[#This Row],[DATA]]))</f>
        <v>11</v>
      </c>
      <c r="D173" s="45" t="s">
        <v>162</v>
      </c>
      <c r="E173" s="185">
        <v>188</v>
      </c>
      <c r="F173" s="134" t="s">
        <v>25</v>
      </c>
      <c r="G173" s="8" t="str">
        <f>IF(D173="","*",VLOOKUP(F173,BS_ATIVIDADE[#All],3,FALSE))</f>
        <v>OUTROS</v>
      </c>
      <c r="H173" s="135" t="s">
        <v>598</v>
      </c>
      <c r="I173" s="135" t="s">
        <v>576</v>
      </c>
      <c r="J173" s="151">
        <v>74</v>
      </c>
      <c r="K173" s="151">
        <v>109</v>
      </c>
      <c r="L173" s="71">
        <v>24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3" s="135">
        <v>0.45833333333333331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/>
      <c r="W173" s="135" t="s">
        <v>1543</v>
      </c>
      <c r="X173" s="152" t="s">
        <v>379</v>
      </c>
      <c r="Y173" s="129"/>
      <c r="Z173" s="129"/>
      <c r="AA173" s="71">
        <v>1</v>
      </c>
      <c r="AB173" s="59" t="s">
        <v>376</v>
      </c>
      <c r="AC173" s="59" t="s">
        <v>366</v>
      </c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TIN</v>
      </c>
      <c r="AL173" s="175" t="str">
        <f>IF(BS_CONTROLE[[#This Row],[Local - Encerramento]]=0, "-", BS_CONTROLE[[#This Row],[Local - Encerramento]])</f>
        <v>TAP</v>
      </c>
      <c r="AM173" s="175" t="str">
        <f>IF(BS_CONTROLE[[#This Row],[Entre - Estações]]=0, "-", BS_CONTROLE[[#This Row],[Entre - Estações]])</f>
        <v>TIN</v>
      </c>
      <c r="AN173" s="175" t="str">
        <f>IF(BS_CONTROLE[[#This Row],[SB]]=0, "-", BS_CONTROLE[[#This Row],[SB]])</f>
        <v>TIN1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109</v>
      </c>
      <c r="AQ173" s="177">
        <f>IF(BS_CONTROLE[[#This Row],[KM - Fim]]=0, "-", BS_CONTROLE[[#This Row],[KM - Fim]])</f>
        <v>24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1544</v>
      </c>
    </row>
  </sheetData>
  <protectedRanges>
    <protectedRange sqref="J6:K6 J25:K780" name="Range1_8_1"/>
    <protectedRange sqref="O6:Q6 BA147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1546</v>
      </c>
      <c r="E3" s="186" t="s">
        <v>1547</v>
      </c>
      <c r="F3" s="186" t="s">
        <v>1548</v>
      </c>
      <c r="G3" s="186" t="s">
        <v>1549</v>
      </c>
      <c r="H3" s="186" t="s">
        <v>1550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1552</v>
      </c>
      <c r="D13" s="187">
        <v>9049</v>
      </c>
      <c r="E13" s="188">
        <v>46044</v>
      </c>
      <c r="F13" s="190" t="s">
        <v>1553</v>
      </c>
      <c r="G13" s="187" t="s">
        <v>1554</v>
      </c>
      <c r="H13" s="187"/>
    </row>
    <row r="14" spans="3:8">
      <c r="C14" s="187" t="s">
        <v>1552</v>
      </c>
      <c r="D14" s="187">
        <v>9044</v>
      </c>
      <c r="E14" s="188">
        <v>46044</v>
      </c>
      <c r="F14" s="190" t="s">
        <v>1555</v>
      </c>
      <c r="G14" s="187" t="s">
        <v>1556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548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1260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257033</v>
      </c>
      <c r="D9" s="192" t="s">
        <v>1574</v>
      </c>
      <c r="E9" s="192" t="s">
        <v>240</v>
      </c>
      <c r="F9" s="192" t="s">
        <v>565</v>
      </c>
      <c r="G9" s="192" t="s">
        <v>1575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1577</v>
      </c>
      <c r="B2" s="91" t="s">
        <v>1578</v>
      </c>
      <c r="C2" s="91" t="s">
        <v>7</v>
      </c>
      <c r="D2" s="92" t="s">
        <v>1176</v>
      </c>
      <c r="E2" s="92" t="s">
        <v>548</v>
      </c>
      <c r="F2" s="92" t="s">
        <v>1579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1580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N48</v>
      </c>
      <c r="H170" s="96" t="str">
        <f>IF(FN_MC!F173="","*",FN_MC!F173)</f>
        <v>DESLOCAMENTO</v>
      </c>
      <c r="I170" s="96" t="str">
        <f>IF(FN_MC!H173="","*",FN_MC!H173)</f>
        <v>TIN</v>
      </c>
      <c r="J170" s="96" t="str">
        <f>IF(FN_MC!I173="","*",FN_MC!I173)</f>
        <v>TAP</v>
      </c>
      <c r="K170" s="96" t="str">
        <f>IF(FN_MC!M173="","*",FN_MC!M173)</f>
        <v>TIN</v>
      </c>
      <c r="L170" s="196" t="str">
        <f>IF(FN_MC!N173="","*",FN_MC!N173)</f>
        <v>TIN1</v>
      </c>
      <c r="M170" s="97">
        <f>IF(FN_MC!J173="","*",FN_MC!J173)</f>
        <v>74</v>
      </c>
      <c r="N170" s="183">
        <f>IF(FN_MC!K173="","*",FN_MC!K173)</f>
        <v>109</v>
      </c>
      <c r="O170" s="183">
        <f>IF(FN_MC!L173="","*",FN_MC!L173)</f>
        <v>24</v>
      </c>
      <c r="P170" s="107">
        <f>IF(FN_MC!O173="","*",FN_MC!O173)</f>
        <v>0.45833333333333331</v>
      </c>
      <c r="Q170" s="107">
        <f>IF(FN_MC!P173="","*",FN_MC!P173)</f>
        <v>4.1666666666666664E-2</v>
      </c>
      <c r="R170" s="96" t="str">
        <f>IF(FN_MC!Q173="","*",CONCATENATE(FN_MC!Q173," ",FN_MC!R173))</f>
        <v>1 BINÁRIO</v>
      </c>
      <c r="S170" s="96" t="str">
        <f>IF(FN_MC!V173="","*",FN_MC!V173)</f>
        <v>*</v>
      </c>
      <c r="T170" s="96" t="str">
        <f>IF(FN_MC!W173="","*",FN_MC!W173)</f>
        <v>Deslocamento locomotiva do E46 de TIN para TAP para anexar na OL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1581</v>
      </c>
      <c r="D5" s="247"/>
      <c r="E5" s="247"/>
      <c r="F5" s="247"/>
      <c r="G5" s="247"/>
      <c r="H5" s="247"/>
      <c r="I5" s="247"/>
      <c r="J5" s="248"/>
      <c r="K5" s="249" t="s">
        <v>1582</v>
      </c>
      <c r="L5" s="250"/>
      <c r="M5" s="250"/>
      <c r="N5" s="250"/>
      <c r="O5" s="251" t="s">
        <v>1583</v>
      </c>
      <c r="P5" s="252"/>
      <c r="Q5" s="253"/>
    </row>
    <row r="6" spans="1:17" s="81" customFormat="1" ht="15.75" customHeight="1">
      <c r="A6" s="75" t="s">
        <v>1579</v>
      </c>
      <c r="B6" s="82" t="s">
        <v>1578</v>
      </c>
      <c r="C6" s="83" t="s">
        <v>1176</v>
      </c>
      <c r="D6" s="84" t="s">
        <v>1177</v>
      </c>
      <c r="E6" s="83" t="s">
        <v>1584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1585</v>
      </c>
      <c r="M6" s="116" t="s">
        <v>29</v>
      </c>
      <c r="N6" s="117" t="s">
        <v>1171</v>
      </c>
      <c r="O6" s="165" t="s">
        <v>1214</v>
      </c>
      <c r="P6" s="128"/>
      <c r="Q6" s="139" t="s">
        <v>1586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ELSON (TF-526)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>
        <f>IF(FN_MC!B173="","*",FN_MC!B173)</f>
        <v>46093</v>
      </c>
      <c r="B194" s="86" t="str">
        <f>IF(FN_MC!X173="","*",FN_MC!X173)</f>
        <v>Oportunidade</v>
      </c>
      <c r="C194" s="87" t="str">
        <f>IF(FN_MC!S173="","*",FN_MC!S173)</f>
        <v>FERRONORTE</v>
      </c>
      <c r="D194" s="87" t="str">
        <f>IF(FN_MC!T173="","*",FN_MC!T173)</f>
        <v>TMI-TCS</v>
      </c>
      <c r="E194" s="87" t="str">
        <f>IF(FN_MC!D173="","*",FN_MC!D173)</f>
        <v>N48</v>
      </c>
      <c r="F194" s="87" t="str">
        <f>IF(FN_MC!H173="","*",FN_MC!H173)</f>
        <v>TIN</v>
      </c>
      <c r="G194" s="87" t="str">
        <f>IF(FN_MC!M173="","*",FN_MC!M173)</f>
        <v>TIN</v>
      </c>
      <c r="H194" s="125">
        <f>IF(FN_MC!K173="","*",FN_MC!K173)</f>
        <v>109</v>
      </c>
      <c r="I194" s="110">
        <f>IF(FN_MC!O173="","*",FN_MC!O173)</f>
        <v>0.45833333333333331</v>
      </c>
      <c r="J194" s="110">
        <f>IF(FN_MC!P173="","*",FN_MC!P173)</f>
        <v>4.1666666666666664E-2</v>
      </c>
      <c r="K194" s="118" t="str">
        <f>IF(FN_MC!AK173="","*",FN_MC!AK173)</f>
        <v>TIN</v>
      </c>
      <c r="L194" s="118" t="str">
        <f>IF(FN_MC!AM173="","*",FN_MC!AM173)</f>
        <v>TIN</v>
      </c>
      <c r="M194" s="118">
        <f>IF(FN_MC!AP173="","*",FN_MC!AP173)</f>
        <v>109</v>
      </c>
      <c r="N194" s="118" t="str">
        <f>IF(FN_MC!AM173="","*",FN_MC!AM173)</f>
        <v>TIN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1587</v>
      </c>
      <c r="C2" s="83" t="s">
        <v>1161</v>
      </c>
      <c r="D2" s="83" t="s">
        <v>1163</v>
      </c>
      <c r="E2" s="83" t="s">
        <v>1588</v>
      </c>
      <c r="F2" s="83" t="s">
        <v>1589</v>
      </c>
      <c r="G2" s="83" t="s">
        <v>1590</v>
      </c>
      <c r="H2" s="83" t="s">
        <v>1591</v>
      </c>
      <c r="I2" s="83" t="s">
        <v>1592</v>
      </c>
      <c r="J2" s="83" t="s">
        <v>1593</v>
      </c>
      <c r="K2" s="109" t="s">
        <v>1594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>
        <f>IF(FN_MC!B173="","*",FN_MC!B173)</f>
        <v>46093</v>
      </c>
      <c r="D190" s="101" t="str">
        <f>IF(FN_MC!D173="","*",FN_MC!D173)</f>
        <v>N48</v>
      </c>
      <c r="E190" s="101" t="str">
        <f>IF(FN_MC!H173="","*",FN_MC!H173)</f>
        <v>TIN</v>
      </c>
      <c r="F190" s="114" t="str">
        <f>IF(FN_MC!M173="","*",FN_MC!M173)</f>
        <v>TIN</v>
      </c>
      <c r="G190" s="101" t="str">
        <f>IF(FN_MC!I173="","*",FN_MC!I173)</f>
        <v>TAP</v>
      </c>
      <c r="H190" s="101" t="str">
        <f>IF(FN_MC!AB173="","*",FN_MC!AB173)</f>
        <v>ESCALA</v>
      </c>
      <c r="I190" s="101" t="str">
        <f>IF(FN_MC!AC173="","*",FN_MC!AC173)</f>
        <v>ACIONAMENTO</v>
      </c>
      <c r="J190" s="102">
        <f>IF(FN_MC!AA173="","*",FN_MC!AA173)</f>
        <v>1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2026-03-11T17:09:15Z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