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51" documentId="8_{B6337239-1A00-434D-AAD0-422EA1FEB5AE}" xr6:coauthVersionLast="47" xr6:coauthVersionMax="47" xr10:uidLastSave="{BA77237A-F1FD-4C99-859A-371DAEB09C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0" i="1" l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2" i="1" a="1"/>
  <c r="N512" i="1" s="1"/>
  <c r="M512" i="1" a="1"/>
  <c r="M512" i="1" s="1"/>
  <c r="N511" i="1" a="1"/>
  <c r="N511" i="1" s="1"/>
  <c r="M511" i="1" a="1"/>
  <c r="M511" i="1" s="1"/>
  <c r="N499" i="1" a="1"/>
  <c r="N499" i="1" s="1"/>
  <c r="M499" i="1" a="1"/>
  <c r="M499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R491" i="1" s="1"/>
  <c r="BF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05" i="1" l="1"/>
  <c r="AJ504" i="1"/>
  <c r="AJ503" i="1"/>
  <c r="AJ502" i="1"/>
  <c r="AJ501" i="1"/>
  <c r="AJ500" i="1"/>
  <c r="AJ498" i="1"/>
  <c r="AJ497" i="1"/>
  <c r="AJ496" i="1"/>
  <c r="AJ495" i="1"/>
  <c r="AJ494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<sst xmlns="http://schemas.openxmlformats.org/spreadsheetml/2006/main" count="10876" uniqueCount="1675">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</sst>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492" activePane="bottomRight" state="frozen"/>
      <selection pane="bottomRight" activeCell="M501" sqref="M501:N5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541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932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639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590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9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9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9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9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947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543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601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9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541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932</v>
      </c>
      <c r="E33" s="314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639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590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1012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4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557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556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4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5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601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4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541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932</v>
      </c>
      <c r="E58" s="314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639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590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4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601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4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541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4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6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6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4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4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541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6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561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6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1012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4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557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556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4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4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4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4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4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950</v>
      </c>
      <c r="W158" s="345" t="s">
        <v>1217</v>
      </c>
      <c r="X158" s="346" t="s">
        <v>667</v>
      </c>
      <c r="Y158" s="158"/>
      <c r="Z158" s="347"/>
      <c r="AA158" s="84" t="s">
        <v>1218</v>
      </c>
      <c r="AB158" s="71" t="s">
        <v>664</v>
      </c>
      <c r="AC158" s="349" t="s">
        <v>654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541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6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4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6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9" t="s">
        <v>693</v>
      </c>
      <c r="BN171" s="15" t="s">
        <v>710</v>
      </c>
      <c r="BO171" s="165" t="s">
        <v>784</v>
      </c>
      <c r="BP171" s="360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9" t="s">
        <v>693</v>
      </c>
      <c r="BN172" s="15" t="s">
        <v>710</v>
      </c>
      <c r="BO172" s="165" t="s">
        <v>784</v>
      </c>
      <c r="BP172" s="360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9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9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4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6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541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6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4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541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6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534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6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561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573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626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6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4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6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4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4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4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4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541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534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4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4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541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534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541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534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541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60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4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4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1012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4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557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4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4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4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4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1012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1583</v>
      </c>
      <c r="BK458" s="284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4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1583</v>
      </c>
      <c r="BK459" s="284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4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557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1583</v>
      </c>
      <c r="BK460" s="284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4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4" t="s">
        <v>1589</v>
      </c>
      <c r="BK464" s="284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1592</v>
      </c>
      <c r="BK465" s="284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1592</v>
      </c>
      <c r="BK466" s="284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1592</v>
      </c>
      <c r="BK467" s="284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1594</v>
      </c>
      <c r="BK468" s="284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1595</v>
      </c>
      <c r="BK469" s="284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1595</v>
      </c>
      <c r="BK470" s="284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1598</v>
      </c>
      <c r="BK471" s="284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4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ZYU</v>
      </c>
      <c r="AN474" s="280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4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ZYU</v>
      </c>
      <c r="AN475" s="280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4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ZER-170</v>
      </c>
      <c r="AN476" s="280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4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ZGA</v>
      </c>
      <c r="AN477" s="280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5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ZEM-ZEJ</v>
      </c>
      <c r="AN479" s="280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4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ZEZ-069</v>
      </c>
      <c r="AN481" s="280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4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80" t="str">
        <f>IF(BS_CONTROLE[[#This Row],[Local - Partida]]=0, "-", BS_CONTROLE[[#This Row],[Local - Partida]])</f>
        <v>K67ZEV1</v>
      </c>
      <c r="AL482" s="280" t="str">
        <f>IF(BS_CONTROLE[[#This Row],[Local - Encerramento]]=0, "-", BS_CONTROLE[[#This Row],[Local - Encerramento]])</f>
        <v>K67ZEV1</v>
      </c>
      <c r="AM482" s="280" t="str">
        <f>IF(BS_CONTROLE[[#This Row],[Entre - Estações]]=0, "-", BS_CONTROLE[[#This Row],[Entre - Estações]])</f>
        <v>ZEV-ZXW</v>
      </c>
      <c r="AN482" s="280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4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6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80" t="str">
        <f>IF(BS_CONTROLE[[#This Row],[Local - Partida]]=0, "-", BS_CONTROLE[[#This Row],[Local - Partida]])</f>
        <v>ZPT1051</v>
      </c>
      <c r="AL483" s="280" t="str">
        <f>IF(BS_CONTROLE[[#This Row],[Local - Encerramento]]=0, "-", BS_CONTROLE[[#This Row],[Local - Encerramento]])</f>
        <v>ZPTZDR</v>
      </c>
      <c r="AM483" s="280" t="str">
        <f>IF(BS_CONTROLE[[#This Row],[Entre - Estações]]=0, "-", BS_CONTROLE[[#This Row],[Entre - Estações]])</f>
        <v>ZPT-ZXW</v>
      </c>
      <c r="AN483" s="280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4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ZGP-ZWU</v>
      </c>
      <c r="AN484" s="280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4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80" t="str">
        <f>IF(BS_CONTROLE[[#This Row],[Local - Partida]]=0, "-", BS_CONTROLE[[#This Row],[Local - Partida]])</f>
        <v>ZPT1051</v>
      </c>
      <c r="AL485" s="280" t="str">
        <f>IF(BS_CONTROLE[[#This Row],[Local - Encerramento]]=0, "-", BS_CONTROLE[[#This Row],[Local - Encerramento]])</f>
        <v>ZEM1</v>
      </c>
      <c r="AM485" s="280" t="str">
        <f>IF(BS_CONTROLE[[#This Row],[Entre - Estações]]=0, "-", BS_CONTROLE[[#This Row],[Entre - Estações]])</f>
        <v>ZPT-ZEV</v>
      </c>
      <c r="AN485" s="280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4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0" t="str">
        <f>IF(BS_CONTROLE[[#This Row],[Local - Partida]]=0, "-", BS_CONTROLE[[#This Row],[Local - Partida]])</f>
        <v>109ZPT2</v>
      </c>
      <c r="AL486" s="280" t="str">
        <f>IF(BS_CONTROLE[[#This Row],[Local - Encerramento]]=0, "-", BS_CONTROLE[[#This Row],[Local - Encerramento]])</f>
        <v>ZPTZDR</v>
      </c>
      <c r="AM486" s="280" t="str">
        <f>IF(BS_CONTROLE[[#This Row],[Entre - Estações]]=0, "-", BS_CONTROLE[[#This Row],[Entre - Estações]])</f>
        <v>ZGM1</v>
      </c>
      <c r="AN486" s="280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4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ZGM-109</v>
      </c>
      <c r="AN487" s="280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4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80" t="str">
        <f>IF(BS_CONTROLE[[#This Row],[Local - Partida]]=0, "-", BS_CONTROLE[[#This Row],[Local - Partida]])</f>
        <v>102ZKW2</v>
      </c>
      <c r="AL490" s="280" t="str">
        <f>IF(BS_CONTROLE[[#This Row],[Local - Encerramento]]=0, "-", BS_CONTROLE[[#This Row],[Local - Encerramento]])</f>
        <v>ZEV2</v>
      </c>
      <c r="AM490" s="280" t="str">
        <f>IF(BS_CONTROLE[[#This Row],[Entre - Estações]]=0, "-", BS_CONTROLE[[#This Row],[Entre - Estações]])</f>
        <v>ZKW-ZEV</v>
      </c>
      <c r="AN490" s="280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4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30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81" t="str">
        <f>IFERROR(_xlfn.XLOOKUP(J491, BASE_MAPA!$D$2:$D$260, BASE_MAPA!$I$2:$I$260), "ERRO")</f>
        <v>ZGM-109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80" t="str">
        <f>IF(BS_CONTROLE[[#This Row],[Local - Partida]]=0, "-", BS_CONTROLE[[#This Row],[Local - Partida]])</f>
        <v>109ZPT2</v>
      </c>
      <c r="AL491" s="280" t="str">
        <f>IF(BS_CONTROLE[[#This Row],[Local - Encerramento]]=0, "-", BS_CONTROLE[[#This Row],[Local - Encerramento]])</f>
        <v>ZPTZDR</v>
      </c>
      <c r="AM491" s="280" t="str">
        <f>IF(BS_CONTROLE[[#This Row],[Entre - Estações]]=0, "-", BS_CONTROLE[[#This Row],[Entre - Estações]])</f>
        <v>ZGM1</v>
      </c>
      <c r="AN491" s="280" t="str">
        <f>IF(BS_CONTROLE[[#This Row],[SB]]=0, "-", BS_CONTROLE[[#This Row],[SB]])</f>
        <v>ZGM1</v>
      </c>
      <c r="AO491" s="259">
        <f>IF(BS_CONTROLE[[#This Row],[SUB]]=0, "-", BS_CONTROLE[[#This Row],[SUB]])</f>
        <v>30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>
        <f>IFERROR(_xlfn.XLOOKUP(AO491, BASE_MAPA!$D$2:$D$260, BASE_MAPA!$I$2:$I$260), "ERRO")</f>
        <v>ZGM-109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4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ZYU</v>
      </c>
      <c r="AN494" s="280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4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ZYU</v>
      </c>
      <c r="AN495" s="280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4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1606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6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80" t="str">
        <f>IF(BS_CONTROLE[[#This Row],[Local - Partida]]=0, "-", BS_CONTROLE[[#This Row],[Local - Partida]])</f>
        <v>ZYU1</v>
      </c>
      <c r="AL496" s="280" t="str">
        <f>IF(BS_CONTROLE[[#This Row],[Local - Encerramento]]=0, "-", BS_CONTROLE[[#This Row],[Local - Encerramento]])</f>
        <v>ZYU1</v>
      </c>
      <c r="AM496" s="280" t="str">
        <f>IF(BS_CONTROLE[[#This Row],[Entre - Estações]]=0, "-", BS_CONTROLE[[#This Row],[Entre - Estações]])</f>
        <v>ZDY-ZXP</v>
      </c>
      <c r="AN496" s="280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4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38">
        <v>56</v>
      </c>
      <c r="K497" s="38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43">
        <v>0.41666666666666669</v>
      </c>
      <c r="P497" s="14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52" t="s">
        <v>667</v>
      </c>
      <c r="Y497" s="158"/>
      <c r="Z497" s="158"/>
      <c r="AA497" s="14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ZER-170</v>
      </c>
      <c r="AN497" s="280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4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ZGA</v>
      </c>
      <c r="AN498" s="280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4">
        <v>494</v>
      </c>
      <c r="F500" s="172" t="s">
        <v>498</v>
      </c>
      <c r="G500" s="9" t="str">
        <f>IF(D500="","*",VLOOKUP(F500,BS_ATIVIDADE[#All],3,FALSE))</f>
        <v>SOLDA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Nº DE SOLDA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1112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PDM - SOLDA</v>
      </c>
      <c r="AJ500" s="9" t="str">
        <f>IF(D500="","*",VLOOKUP(AI500,BS_ATIVIDADE[#Data],3,FALSE))</f>
        <v>SOLDA</v>
      </c>
      <c r="AK500" s="280" t="str">
        <f>IF(BS_CONTROLE[[#This Row],[Local - Partida]]=0, "-", BS_CONTROLE[[#This Row],[Local - Partida]])</f>
        <v>ZKWZLU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ZKW</v>
      </c>
      <c r="AN500" s="280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Nº DE SOLDA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4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43"/>
      <c r="J501" s="38">
        <v>55</v>
      </c>
      <c r="K501" s="38">
        <v>98.16</v>
      </c>
      <c r="L501" s="38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80" t="str">
        <f>IF(BS_CONTROLE[[#This Row],[Local - Partida]]=0, "-", BS_CONTROLE[[#This Row],[Local - Partida]])</f>
        <v>ZKWZLU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ZKW</v>
      </c>
      <c r="AN501" s="280" t="str">
        <f>IF(BS_CONTROLE[[#This Row],[SB]]=0, "-", BS_CONTROLE[[#This Row],[SB]])</f>
        <v>-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e">
        <f>IF(AND(BR501&lt;1,BS501&lt;1),"Produção e Intervalo",IF(BR501&lt;1,"Intervalo",IF(BS501&lt;1,"Produção","Aderente")))</f>
        <v>#DIV/0!</v>
      </c>
      <c r="BR501" s="19" t="e">
        <f>IF(OR(B501="",F501=""),"*",AY501/P501)</f>
        <v>#DIV/0!</v>
      </c>
      <c r="BS501" s="19" t="e">
        <f>IF(OR(B501="",F501=""),"*",BA501/Q501)</f>
        <v>#DIV/0!</v>
      </c>
      <c r="BT501" s="225" t="str">
        <f t="shared" si="53"/>
        <v/>
      </c>
    </row>
    <row r="502" spans="1:72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4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38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80" t="str">
        <f>IF(BS_CONTROLE[[#This Row],[Local - Partida]]=0, "-", BS_CONTROLE[[#This Row],[Local - Partida]])</f>
        <v>ZKWZLU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ZLU</v>
      </c>
      <c r="AN502" s="280" t="str">
        <f>IF(BS_CONTROLE[[#This Row],[SB]]=0, "-", BS_CONTROLE[[#This Row],[SB]])</f>
        <v>-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e">
        <f>IF(AND(BR502&lt;1,BS502&lt;1),"Produção e Intervalo",IF(BR502&lt;1,"Intervalo",IF(BS502&lt;1,"Produção","Aderente")))</f>
        <v>#DIV/0!</v>
      </c>
      <c r="BR502" s="19" t="e">
        <f>IF(OR(B502="",F502=""),"*",AY502/P502)</f>
        <v>#DIV/0!</v>
      </c>
      <c r="BS502" s="19" t="e">
        <f>IF(OR(B502="",F502=""),"*",BA502/Q502)</f>
        <v>#DIV/0!</v>
      </c>
      <c r="BT502" s="225" t="str">
        <f t="shared" si="53"/>
        <v/>
      </c>
    </row>
    <row r="503" spans="1:72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5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38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80" t="str">
        <f>IF(BS_CONTROLE[[#This Row],[Local - Partida]]=0, "-", BS_CONTROLE[[#This Row],[Local - Partida]])</f>
        <v>ZKWZLU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ZLU</v>
      </c>
      <c r="AN503" s="280" t="str">
        <f>IF(BS_CONTROLE[[#This Row],[SB]]=0, "-", BS_CONTROLE[[#This Row],[SB]])</f>
        <v>-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e">
        <f>IF(AND(BR503&lt;1,BS503&lt;1),"Produção e Intervalo",IF(BR503&lt;1,"Intervalo",IF(BS503&lt;1,"Produção","Aderente")))</f>
        <v>#DIV/0!</v>
      </c>
      <c r="BR503" s="19" t="e">
        <f>IF(OR(B503="",F503=""),"*",AY503/P503)</f>
        <v>#DIV/0!</v>
      </c>
      <c r="BS503" s="19" t="e">
        <f>IF(OR(B503="",F503=""),"*",BA503/Q503)</f>
        <v>#DIV/0!</v>
      </c>
      <c r="BT503" s="225" t="str">
        <f t="shared" si="53"/>
        <v/>
      </c>
    </row>
    <row r="504" spans="1:72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4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38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80" t="str">
        <f>IF(BS_CONTROLE[[#This Row],[Local - Partida]]=0, "-", BS_CONTROLE[[#This Row],[Local - Partida]])</f>
        <v>ZKWZLU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ZLU</v>
      </c>
      <c r="AN504" s="280" t="str">
        <f>IF(BS_CONTROLE[[#This Row],[SB]]=0, "-", BS_CONTROLE[[#This Row],[SB]])</f>
        <v>-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e">
        <f>IF(AND(BR504&lt;1,BS504&lt;1),"Produção e Intervalo",IF(BR504&lt;1,"Intervalo",IF(BS504&lt;1,"Produção","Aderente")))</f>
        <v>#DIV/0!</v>
      </c>
      <c r="BR504" s="19" t="e">
        <f>IF(OR(B504="",F504=""),"*",AY504/P504)</f>
        <v>#DIV/0!</v>
      </c>
      <c r="BS504" s="19" t="e">
        <f>IF(OR(B504="",F504=""),"*",BA504/Q504)</f>
        <v>#DIV/0!</v>
      </c>
      <c r="BT504" s="225" t="str">
        <f t="shared" si="53"/>
        <v/>
      </c>
    </row>
    <row r="505" spans="1:72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4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/>
      <c r="L505" s="38"/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ZKE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80" t="str">
        <f>IF(BS_CONTROLE[[#This Row],[Local - Partida]]=0, "-", BS_CONTROLE[[#This Row],[Local - Partida]])</f>
        <v>ZKWZLU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>
        <f>IF(BS_CONTROLE[[#This Row],[SUB]]=0, "-", BS_CONTROLE[[#This Row],[SUB]])</f>
        <v>55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e">
        <f>IF(AND(BR505&lt;1,BS505&lt;1),"Produção e Intervalo",IF(BR505&lt;1,"Intervalo",IF(BS505&lt;1,"Produção","Aderente")))</f>
        <v>#DIV/0!</v>
      </c>
      <c r="BR505" s="19" t="e">
        <f>IF(OR(B505="",F505=""),"*",AY505/P505)</f>
        <v>#DIV/0!</v>
      </c>
      <c r="BS505" s="19" t="e">
        <f>IF(OR(B505="",F505=""),"*",BA505/Q505)</f>
        <v>#DIV/0!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04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 O494:Q494 P495:Q495 O496:Q49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 V496:Y496 V500:Y50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 Z496 Z500:AD50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 J50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493 Y490:Z491 Y494:Z497 Y498:Y499 Y501:Y551 Y500:Z500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X492:Y493 Y490:Z491 X499 Y494:Z497 Y498:Y499 Y501:Y551 X501:X523 Y500:Z500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493 X499 X501:X523">
    <cfRule type="cellIs" dxfId="128" priority="18429" operator="equal">
      <formula>"OPORTUNIDADE"</formula>
    </cfRule>
  </conditionalFormatting>
  <conditionalFormatting sqref="Z476:Z480 Z487:Z489 Z483:Z484 Z492:Z493 Z496:Z499 Z501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493 Z496:Z499 Z501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1607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1608</v>
      </c>
      <c r="C4" s="331" t="s">
        <v>1609</v>
      </c>
      <c r="D4" s="331" t="s">
        <v>1610</v>
      </c>
      <c r="E4" s="331" t="s">
        <v>1611</v>
      </c>
      <c r="F4" s="331" t="s">
        <v>8</v>
      </c>
      <c r="G4" s="331" t="s">
        <v>1612</v>
      </c>
    </row>
    <row r="5" spans="2:8">
      <c r="B5" s="334" t="s">
        <v>1153</v>
      </c>
      <c r="C5" s="334">
        <v>314978</v>
      </c>
      <c r="D5" s="334" t="s">
        <v>1613</v>
      </c>
      <c r="E5" s="334" t="s">
        <v>541</v>
      </c>
      <c r="F5" s="334" t="s">
        <v>101</v>
      </c>
      <c r="G5" s="335">
        <v>46143</v>
      </c>
    </row>
    <row r="6" spans="2:8">
      <c r="B6" s="334" t="s">
        <v>1614</v>
      </c>
      <c r="C6" s="334">
        <v>256790</v>
      </c>
      <c r="D6" s="334" t="s">
        <v>1615</v>
      </c>
      <c r="E6" s="334" t="s">
        <v>541</v>
      </c>
      <c r="F6" s="334" t="s">
        <v>1616</v>
      </c>
      <c r="G6" s="335">
        <v>45992</v>
      </c>
    </row>
    <row r="7" spans="2:8">
      <c r="B7" s="334" t="s">
        <v>1617</v>
      </c>
      <c r="C7" s="334">
        <v>265193</v>
      </c>
      <c r="D7" s="334" t="s">
        <v>1618</v>
      </c>
      <c r="E7" s="334" t="s">
        <v>542</v>
      </c>
      <c r="F7" s="334" t="s">
        <v>1500</v>
      </c>
      <c r="G7" s="334" t="s">
        <v>1619</v>
      </c>
    </row>
    <row r="8" spans="2:8">
      <c r="B8" s="334" t="s">
        <v>1620</v>
      </c>
      <c r="C8" s="334">
        <v>293716</v>
      </c>
      <c r="D8" s="334" t="s">
        <v>1621</v>
      </c>
      <c r="E8" s="334" t="s">
        <v>542</v>
      </c>
      <c r="F8" s="334" t="s">
        <v>1500</v>
      </c>
      <c r="G8" s="335">
        <v>46204</v>
      </c>
    </row>
    <row r="9" spans="2:8">
      <c r="B9" s="334" t="s">
        <v>1622</v>
      </c>
      <c r="C9" s="334">
        <v>257258</v>
      </c>
      <c r="D9" s="334" t="s">
        <v>1623</v>
      </c>
      <c r="E9" s="334" t="s">
        <v>543</v>
      </c>
      <c r="F9" s="334" t="s">
        <v>144</v>
      </c>
      <c r="G9" s="335">
        <v>46327</v>
      </c>
    </row>
    <row r="10" spans="2:8">
      <c r="B10" s="334" t="s">
        <v>1624</v>
      </c>
      <c r="C10" s="334">
        <v>371147</v>
      </c>
      <c r="D10" s="334" t="s">
        <v>1625</v>
      </c>
      <c r="E10" s="334" t="s">
        <v>543</v>
      </c>
      <c r="F10" s="334" t="s">
        <v>144</v>
      </c>
      <c r="G10" s="334" t="s">
        <v>1619</v>
      </c>
    </row>
    <row r="11" spans="2:8">
      <c r="B11" s="334" t="s">
        <v>1626</v>
      </c>
      <c r="C11" s="334">
        <v>259230</v>
      </c>
      <c r="D11" s="334" t="s">
        <v>1627</v>
      </c>
      <c r="E11" s="334" t="s">
        <v>543</v>
      </c>
      <c r="F11" s="334" t="s">
        <v>144</v>
      </c>
      <c r="G11" s="335">
        <v>45992</v>
      </c>
      <c r="H11" s="342">
        <v>46357</v>
      </c>
    </row>
    <row r="12" spans="2:8">
      <c r="B12" s="334" t="s">
        <v>1628</v>
      </c>
      <c r="C12" s="334">
        <v>370705</v>
      </c>
      <c r="D12" s="334"/>
      <c r="E12" s="334" t="s">
        <v>543</v>
      </c>
      <c r="F12" s="334" t="s">
        <v>144</v>
      </c>
      <c r="G12" s="334" t="s">
        <v>1619</v>
      </c>
    </row>
    <row r="13" spans="2:8">
      <c r="B13" s="334" t="s">
        <v>1629</v>
      </c>
      <c r="C13" s="334">
        <v>258542</v>
      </c>
      <c r="D13" s="334" t="s">
        <v>1630</v>
      </c>
      <c r="E13" s="334" t="s">
        <v>544</v>
      </c>
      <c r="F13" s="334" t="s">
        <v>180</v>
      </c>
      <c r="G13" s="335">
        <v>45962</v>
      </c>
    </row>
    <row r="14" spans="2:8">
      <c r="B14" s="334" t="s">
        <v>1631</v>
      </c>
      <c r="C14" s="334">
        <v>257050</v>
      </c>
      <c r="D14" s="334" t="s">
        <v>1632</v>
      </c>
      <c r="E14" s="334" t="s">
        <v>544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1633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1634</v>
      </c>
      <c r="E3" s="326" t="s">
        <v>1635</v>
      </c>
      <c r="F3" s="326" t="s">
        <v>1636</v>
      </c>
      <c r="G3" s="331" t="s">
        <v>1637</v>
      </c>
      <c r="H3" s="326" t="s">
        <v>1638</v>
      </c>
    </row>
    <row r="4" spans="3:8">
      <c r="C4" s="329" t="s">
        <v>541</v>
      </c>
      <c r="D4" s="329">
        <v>9347</v>
      </c>
      <c r="E4" s="330">
        <v>45985</v>
      </c>
      <c r="F4" s="329">
        <v>7000</v>
      </c>
      <c r="G4" s="333" t="s">
        <v>1639</v>
      </c>
      <c r="H4" s="329"/>
    </row>
    <row r="5" spans="3:8" ht="29.25">
      <c r="C5" s="327" t="s">
        <v>541</v>
      </c>
      <c r="D5" s="327" t="s">
        <v>1640</v>
      </c>
      <c r="E5" s="328">
        <v>46000</v>
      </c>
      <c r="F5" s="327">
        <v>9000</v>
      </c>
      <c r="G5" s="332" t="s">
        <v>1641</v>
      </c>
      <c r="H5" s="327"/>
    </row>
    <row r="6" spans="3:8">
      <c r="C6" s="327" t="s">
        <v>542</v>
      </c>
      <c r="D6" s="327">
        <v>7694</v>
      </c>
      <c r="E6" s="328">
        <v>46006</v>
      </c>
      <c r="F6" s="327">
        <v>7750</v>
      </c>
      <c r="G6" s="332" t="s">
        <v>1642</v>
      </c>
      <c r="H6" s="327"/>
    </row>
    <row r="7" spans="3:8">
      <c r="C7" s="329" t="s">
        <v>543</v>
      </c>
      <c r="D7" s="329">
        <v>9403</v>
      </c>
      <c r="E7" s="330">
        <v>45972</v>
      </c>
      <c r="F7" s="329" t="s">
        <v>1643</v>
      </c>
      <c r="G7" s="333" t="s">
        <v>1644</v>
      </c>
      <c r="H7" s="329" t="s">
        <v>928</v>
      </c>
    </row>
    <row r="8" spans="3:8">
      <c r="C8" s="327" t="s">
        <v>543</v>
      </c>
      <c r="D8" s="327">
        <v>7663</v>
      </c>
      <c r="E8" s="328">
        <v>46008</v>
      </c>
      <c r="F8" s="327" t="s">
        <v>1645</v>
      </c>
      <c r="G8" s="332" t="s">
        <v>1646</v>
      </c>
      <c r="H8" s="327" t="s">
        <v>1647</v>
      </c>
    </row>
    <row r="9" spans="3:8">
      <c r="C9" s="327" t="s">
        <v>463</v>
      </c>
      <c r="D9" s="327" t="s">
        <v>1648</v>
      </c>
      <c r="E9" s="328">
        <v>45993</v>
      </c>
      <c r="F9" s="327">
        <v>12000</v>
      </c>
      <c r="G9" s="332" t="s">
        <v>1649</v>
      </c>
      <c r="H9" s="327"/>
    </row>
    <row r="10" spans="3:8" ht="29.25">
      <c r="C10" s="327" t="s">
        <v>463</v>
      </c>
      <c r="D10" s="327" t="s">
        <v>1650</v>
      </c>
      <c r="E10" s="328">
        <v>45993</v>
      </c>
      <c r="F10" s="327">
        <v>9000</v>
      </c>
      <c r="G10" s="332" t="s">
        <v>1651</v>
      </c>
      <c r="H10" s="327"/>
    </row>
    <row r="11" spans="3:8" ht="29.25">
      <c r="C11" s="327" t="s">
        <v>463</v>
      </c>
      <c r="D11" s="327" t="s">
        <v>1652</v>
      </c>
      <c r="E11" s="328">
        <v>45993</v>
      </c>
      <c r="F11" s="327">
        <v>10000</v>
      </c>
      <c r="G11" s="332" t="s">
        <v>1651</v>
      </c>
      <c r="H11" s="327"/>
    </row>
    <row r="12" spans="3:8">
      <c r="C12" s="327" t="s">
        <v>544</v>
      </c>
      <c r="D12" s="327">
        <v>9038</v>
      </c>
      <c r="E12" s="328">
        <v>46006</v>
      </c>
      <c r="F12" s="327">
        <v>6817</v>
      </c>
      <c r="G12" s="332" t="s">
        <v>1653</v>
      </c>
      <c r="H12" s="327" t="s">
        <v>1654</v>
      </c>
    </row>
    <row r="13" spans="3:8">
      <c r="C13" s="327" t="s">
        <v>539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922</v>
      </c>
      <c r="R1" s="396"/>
      <c r="U1" s="102"/>
      <c r="V1" s="397" t="s">
        <v>1655</v>
      </c>
      <c r="W1" s="397"/>
      <c r="X1" s="397"/>
      <c r="Y1" s="104"/>
    </row>
    <row r="2" spans="1:25" s="101" customFormat="1" ht="11.25" customHeight="1">
      <c r="A2" s="105" t="s">
        <v>1656</v>
      </c>
      <c r="B2" s="105" t="s">
        <v>1657</v>
      </c>
      <c r="C2" s="105" t="s">
        <v>313</v>
      </c>
      <c r="D2" s="106" t="s">
        <v>874</v>
      </c>
      <c r="E2" s="106" t="s">
        <v>875</v>
      </c>
      <c r="F2" s="106" t="s">
        <v>1658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8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1659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9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9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9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9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9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9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9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9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9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9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9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9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9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ZEV-ZPT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ZGM1</v>
      </c>
      <c r="L489" s="339" t="str">
        <f>IF(SP_SUL!N491="","*",SP_SUL!N491)</f>
        <v>ZGM1</v>
      </c>
      <c r="M489" s="111">
        <f>IF(SP_SUL!J491="","*",SP_SUL!J491)</f>
        <v>30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9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9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9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9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9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PDM - SOLDA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9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Nº DE SOLDA</v>
      </c>
      <c r="T498" s="110" t="str">
        <f>IF(SP_SUL!V500="","*",SP_SUL!V500)</f>
        <v>Felipe</v>
      </c>
      <c r="U498" s="110" t="str">
        <f>IF(SP_SUL!W500="","*",SP_SUL!W500)</f>
        <v>Execução de soldas - Condicionado à temperatura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9" t="str">
        <f>IF(SP_SUL!N501="","*",SP_SUL!N501)</f>
        <v>-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9" t="str">
        <f>IF(SP_SUL!N502="","*",SP_SUL!N502)</f>
        <v>-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9" t="str">
        <f>IF(SP_SUL!N503="","*",SP_SUL!N503)</f>
        <v>-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9" t="str">
        <f>IF(SP_SUL!N504="","*",SP_SUL!N504)</f>
        <v>-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>
        <f>IF(SP_SUL!J505="","*",SP_SUL!J505)</f>
        <v>55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1661</v>
      </c>
      <c r="D5" s="399"/>
      <c r="E5" s="399"/>
      <c r="F5" s="399"/>
      <c r="G5" s="399"/>
      <c r="H5" s="399"/>
      <c r="I5" s="399"/>
      <c r="J5" s="400"/>
      <c r="K5" s="401" t="s">
        <v>1662</v>
      </c>
      <c r="L5" s="402"/>
      <c r="M5" s="402"/>
      <c r="N5" s="402"/>
      <c r="O5" s="403" t="s">
        <v>1663</v>
      </c>
      <c r="P5" s="404"/>
      <c r="Q5" s="405"/>
    </row>
    <row r="6" spans="1:17" s="94" customFormat="1" ht="15.75" customHeight="1">
      <c r="A6" s="88" t="s">
        <v>1658</v>
      </c>
      <c r="B6" s="95" t="s">
        <v>1657</v>
      </c>
      <c r="C6" s="96" t="s">
        <v>874</v>
      </c>
      <c r="D6" s="97" t="s">
        <v>875</v>
      </c>
      <c r="E6" s="96" t="s">
        <v>1664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1665</v>
      </c>
      <c r="M6" s="139" t="s">
        <v>335</v>
      </c>
      <c r="N6" s="140" t="s">
        <v>869</v>
      </c>
      <c r="O6" s="246" t="s">
        <v>912</v>
      </c>
      <c r="P6" s="157"/>
      <c r="Q6" s="193" t="s">
        <v>1666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ZEV-ZPT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ZGM1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ZGM1</v>
      </c>
      <c r="M470" s="141">
        <f>IF(SP_SUL!AP491="","*",SP_SUL!AP491)</f>
        <v>114.3</v>
      </c>
      <c r="N470" s="141" t="str">
        <f>IF(SP_SUL!AM491="","*",SP_SUL!AM491)</f>
        <v>ZGM1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*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*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*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*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ZKWZLU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1667</v>
      </c>
      <c r="C2" s="96" t="s">
        <v>859</v>
      </c>
      <c r="D2" s="96" t="s">
        <v>861</v>
      </c>
      <c r="E2" s="96" t="s">
        <v>1668</v>
      </c>
      <c r="F2" s="96" t="s">
        <v>1669</v>
      </c>
      <c r="G2" s="96" t="s">
        <v>1670</v>
      </c>
      <c r="H2" s="96" t="s">
        <v>1671</v>
      </c>
      <c r="I2" s="96" t="s">
        <v>1672</v>
      </c>
      <c r="J2" s="96" t="s">
        <v>1673</v>
      </c>
      <c r="K2" s="131" t="s">
        <v>1674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ZGM1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2025-12-19T18:17:24Z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